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75" yWindow="1965" windowWidth="19155" windowHeight="11625" activeTab="0"/>
  </bookViews>
  <sheets>
    <sheet name="11.S1a" sheetId="1" r:id="rId1"/>
    <sheet name="11.S1b" sheetId="2" r:id="rId2"/>
    <sheet name="11.S1c" sheetId="3" r:id="rId3"/>
    <sheet name="11.S1d" sheetId="4" r:id="rId4"/>
    <sheet name="11.S1e" sheetId="5" r:id="rId5"/>
  </sheets>
  <externalReferences>
    <externalReference r:id="rId8"/>
    <externalReference r:id="rId9"/>
  </externalReferences>
  <definedNames>
    <definedName name="__123Graph_A" hidden="1">'[2]Intro'!$M$26:$M$66</definedName>
    <definedName name="__123Graph_AFNTPOP" hidden="1">'[2]Intro'!$O$86:$O$126</definedName>
    <definedName name="__123Graph_AFNTQUE" hidden="1">'[2]Intro'!$AJ$65:$AJ$105</definedName>
    <definedName name="__123Graph_AMMS" hidden="1">'[2]Intro'!$M$26:$M$66</definedName>
    <definedName name="__123Graph_X" hidden="1">'[2]Intro'!$K$26:$K$66</definedName>
    <definedName name="__123Graph_XFNTPOP" hidden="1">'[2]Intro'!$M$86:$M$126</definedName>
    <definedName name="__123Graph_XFNTQUE" hidden="1">'[2]Intro'!$AI$65:$AI$105</definedName>
    <definedName name="__123Graph_XMMS" hidden="1">'[2]Intro'!$K$26:$K$66</definedName>
    <definedName name="ActualForecast">#REF!</definedName>
    <definedName name="AFinish">'[1]Global Oil LP'!$I$5</definedName>
    <definedName name="Alpha">#REF!</definedName>
    <definedName name="anscount" hidden="1">1</definedName>
    <definedName name="AStart">'[1]Global Oil LP'!$G$5</definedName>
    <definedName name="Available">#REF!</definedName>
    <definedName name="beta">#REF!</definedName>
    <definedName name="BFinish">'[1]Global Oil LP'!$I$6</definedName>
    <definedName name="BillOfMaterials">#REF!</definedName>
    <definedName name="BondFlow">#REF!</definedName>
    <definedName name="BStart">'[1]Global Oil LP'!$G$6</definedName>
    <definedName name="CFinish">'[1]Global Oil LP'!$I$7</definedName>
    <definedName name="CostOfService">'11.S1c'!$C$18</definedName>
    <definedName name="CostOfWaiting">'11.S1c'!$C$19</definedName>
    <definedName name="Cs">'11.S1c'!$C$15</definedName>
    <definedName name="CStart">'[1]Global Oil LP'!$G$7</definedName>
    <definedName name="Cw">'11.S1c'!$C$16</definedName>
    <definedName name="DFinish">'[1]Global Oil LP'!$I$8</definedName>
    <definedName name="DStart">'[1]Global Oil LP'!$G$8</definedName>
    <definedName name="EFinish">'[1]Global Oil LP'!$I$9</definedName>
    <definedName name="EStart">'[1]Global Oil LP'!$G$9</definedName>
    <definedName name="EstimatedTrend">#REF!</definedName>
    <definedName name="FFinish">'[1]Global Oil LP'!$I$10</definedName>
    <definedName name="Forecast">#REF!</definedName>
    <definedName name="ForecastingError">#REF!</definedName>
    <definedName name="FStart">'[1]Global Oil LP'!$G$10</definedName>
    <definedName name="GFinish">'[1]Global Oil LP'!$I$11</definedName>
    <definedName name="GStart">'[1]Global Oil LP'!$G$11</definedName>
    <definedName name="HFinish">'[1]Global Oil LP'!$I$12</definedName>
    <definedName name="HStart">'[1]Global Oil LP'!$G$12</definedName>
    <definedName name="IFinish">'[1]Global Oil LP'!$I$13</definedName>
    <definedName name="InitialEstimate">#REF!</definedName>
    <definedName name="InitialEstimateAverage">#REF!</definedName>
    <definedName name="InitialEstimateTrend">#REF!</definedName>
    <definedName name="InitialInvestment">#REF!</definedName>
    <definedName name="InitialTrend">#REF!</definedName>
    <definedName name="IStart">'[1]Global Oil LP'!$G$13</definedName>
    <definedName name="L" localSheetId="0">'11.S1a'!$H$4</definedName>
    <definedName name="L" localSheetId="1">'11.S1b'!$H$4</definedName>
    <definedName name="L" localSheetId="2">'11.S1c'!$G$4</definedName>
    <definedName name="L" localSheetId="3">'11.S1d'!$H$4</definedName>
    <definedName name="L">'11.S1e'!$H$4</definedName>
    <definedName name="Lambda" localSheetId="0">'11.S1a'!$C$4</definedName>
    <definedName name="Lambda" localSheetId="1">'11.S1b'!$C$4</definedName>
    <definedName name="Lambda" localSheetId="2">'11.S1c'!$C$4</definedName>
    <definedName name="Lambda" localSheetId="3">'11.S1d'!$C$4</definedName>
    <definedName name="Lambda">'11.S1e'!$C$4</definedName>
    <definedName name="LatestTrend">#REF!</definedName>
    <definedName name="limcount" hidden="1">1</definedName>
    <definedName name="Lq" localSheetId="0">'11.S1a'!$H$5</definedName>
    <definedName name="Lq" localSheetId="1">'11.S1b'!$H$5</definedName>
    <definedName name="Lq" localSheetId="2">'11.S1c'!$G$5</definedName>
    <definedName name="Lq" localSheetId="3">'11.S1d'!$H$5</definedName>
    <definedName name="Lq">'11.S1e'!$H$5</definedName>
    <definedName name="MAD">#REF!</definedName>
    <definedName name="MinimizeCosts">FALSE</definedName>
    <definedName name="MinimumBalance">#REF!</definedName>
    <definedName name="MinimumRequiredBalance">#REF!</definedName>
    <definedName name="MoneyMarketBalance">#REF!</definedName>
    <definedName name="MoneyMarketInterest">#REF!</definedName>
    <definedName name="MoneyMarketRate">#REF!</definedName>
    <definedName name="MSE">#REF!</definedName>
    <definedName name="Mu" localSheetId="0">'11.S1a'!$C$5</definedName>
    <definedName name="Mu" localSheetId="1">'11.S1b'!$C$5</definedName>
    <definedName name="Mu" localSheetId="2">'11.S1c'!$C$5</definedName>
    <definedName name="Mu" localSheetId="3">'11.S1d'!$C$5</definedName>
    <definedName name="Mu">'11.S1e'!$C$5</definedName>
    <definedName name="n" localSheetId="0">'11.S1a'!$G$13:$G$38</definedName>
    <definedName name="n" localSheetId="1">'11.S1b'!$G$13:$G$38</definedName>
    <definedName name="n" localSheetId="2">'11.S1c'!$F$13:$F$38</definedName>
    <definedName name="n" localSheetId="3">'11.S1d'!$G$13:$G$38</definedName>
    <definedName name="n">'11.S1e'!$G$13:$G$38</definedName>
    <definedName name="NumberOfPeriods">#REF!</definedName>
    <definedName name="P0" localSheetId="0">'11.S1a'!$H$13</definedName>
    <definedName name="P0" localSheetId="1">'11.S1b'!$H$13</definedName>
    <definedName name="P0" localSheetId="2">'11.S1c'!$G$13</definedName>
    <definedName name="P0" localSheetId="3">'11.S1d'!$H$13</definedName>
    <definedName name="P0">'11.S1e'!$H$13</definedName>
    <definedName name="PensionFlow">#REF!</definedName>
    <definedName name="Pn" localSheetId="0">'11.S1a'!$H$13:$H$38</definedName>
    <definedName name="Pn" localSheetId="1">'11.S1b'!$H$13:$H$38</definedName>
    <definedName name="Pn" localSheetId="2">'11.S1c'!$G$13:$G$38</definedName>
    <definedName name="Pn" localSheetId="3">'11.S1d'!$H$13:$H$38</definedName>
    <definedName name="Pn">'11.S1e'!$H$13:$H$38</definedName>
    <definedName name="ProductionQuantity">#REF!</definedName>
    <definedName name="Profit">#REF!</definedName>
    <definedName name="Rho" localSheetId="0">'11.S1a'!$H$10</definedName>
    <definedName name="Rho" localSheetId="1">'11.S1b'!$H$10</definedName>
    <definedName name="Rho" localSheetId="2">'11.S1c'!$G$10</definedName>
    <definedName name="Rho" localSheetId="3">'11.S1d'!$H$10</definedName>
    <definedName name="Rho">'11.S1e'!$H$10</definedName>
    <definedName name="RT">#REF!</definedName>
    <definedName name="s" localSheetId="0">'11.S1a'!$C$6</definedName>
    <definedName name="s" localSheetId="1">'11.S1b'!$C$6</definedName>
    <definedName name="s" localSheetId="2">'11.S1c'!$C$6</definedName>
    <definedName name="s" localSheetId="3">'11.S1d'!$C$6</definedName>
    <definedName name="s">'11.S1e'!$C$6</definedName>
    <definedName name="SeasonalFactor">#REF!</definedName>
    <definedName name="SeasonallyAdjustedForecast">#REF!</definedName>
    <definedName name="SeasonallyAdjustedValue">#REF!</definedName>
    <definedName name="sencount" localSheetId="0" hidden="1">4</definedName>
    <definedName name="sencount" localSheetId="1" hidden="1">4</definedName>
    <definedName name="sencount" localSheetId="2" hidden="1">4</definedName>
    <definedName name="sencount" localSheetId="3" hidden="1">4</definedName>
    <definedName name="sencount" localSheetId="4" hidden="1">4</definedName>
    <definedName name="sencount" hidden="1">3</definedName>
    <definedName name="sencount2" hidden="1">3</definedName>
    <definedName name="Time1">'11.S1c'!$C$9</definedName>
    <definedName name="Time2">'11.S1c'!$C$12</definedName>
    <definedName name="TotalCost">'11.S1c'!$C$20</definedName>
    <definedName name="TotalProfit">#REF!</definedName>
    <definedName name="TotalUsed">#REF!</definedName>
    <definedName name="TreeData">#REF!</definedName>
    <definedName name="TreeDiagBase">#REF!</definedName>
    <definedName name="TreeDiagram">#REF!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TrueValue">#REF!</definedName>
    <definedName name="TypeOfSeasonality">#REF!</definedName>
    <definedName name="units">#REF!</definedName>
    <definedName name="UnitsPurchased">#REF!</definedName>
    <definedName name="UseExpUtility">FALSE</definedName>
    <definedName name="W" localSheetId="0">'11.S1a'!$H$7</definedName>
    <definedName name="W" localSheetId="1">'11.S1b'!$H$7</definedName>
    <definedName name="W" localSheetId="2">'11.S1c'!$G$7</definedName>
    <definedName name="W" localSheetId="3">'11.S1d'!$H$7</definedName>
    <definedName name="W">'11.S1e'!$H$7</definedName>
    <definedName name="Wq" localSheetId="0">'11.S1a'!$H$8</definedName>
    <definedName name="Wq" localSheetId="1">'11.S1b'!$H$8</definedName>
    <definedName name="Wq" localSheetId="2">'11.S1c'!$G$8</definedName>
    <definedName name="Wq" localSheetId="3">'11.S1d'!$H$8</definedName>
    <definedName name="Wq">'11.S1e'!$H$8</definedName>
  </definedNames>
  <calcPr fullCalcOnLoad="1"/>
</workbook>
</file>

<file path=xl/sharedStrings.xml><?xml version="1.0" encoding="utf-8"?>
<sst xmlns="http://schemas.openxmlformats.org/spreadsheetml/2006/main" count="262" uniqueCount="66">
  <si>
    <t>(mean service rate)</t>
  </si>
  <si>
    <t>Lambda</t>
  </si>
  <si>
    <t>C4</t>
  </si>
  <si>
    <t>s =</t>
  </si>
  <si>
    <t>(# servers)</t>
  </si>
  <si>
    <t>Lq</t>
  </si>
  <si>
    <t>G5</t>
  </si>
  <si>
    <t>W =</t>
  </si>
  <si>
    <t>Mu</t>
  </si>
  <si>
    <t>C5</t>
  </si>
  <si>
    <t>Pr(W &gt; t) =</t>
  </si>
  <si>
    <t>n</t>
  </si>
  <si>
    <t>F13:F38</t>
  </si>
  <si>
    <t>when t =</t>
  </si>
  <si>
    <t>P0</t>
  </si>
  <si>
    <t>G13</t>
  </si>
  <si>
    <t>r =</t>
  </si>
  <si>
    <t>Pn</t>
  </si>
  <si>
    <t>G13:G38</t>
  </si>
  <si>
    <t>Rho</t>
  </si>
  <si>
    <t>G10</t>
  </si>
  <si>
    <t>s</t>
  </si>
  <si>
    <t>CostOfService</t>
  </si>
  <si>
    <t>C18</t>
  </si>
  <si>
    <t>CostOfWaiting</t>
  </si>
  <si>
    <t>C19</t>
  </si>
  <si>
    <t>Cs</t>
  </si>
  <si>
    <t>C15</t>
  </si>
  <si>
    <t>Cw</t>
  </si>
  <si>
    <t>C16</t>
  </si>
  <si>
    <t>Economic Analysis:</t>
  </si>
  <si>
    <t>Cs =</t>
  </si>
  <si>
    <t>(cost / server / unit time)</t>
  </si>
  <si>
    <t>Cw =</t>
  </si>
  <si>
    <t>(waiting cost / unit time)</t>
  </si>
  <si>
    <t>Cost of Service</t>
  </si>
  <si>
    <t>Cost of Waiting</t>
  </si>
  <si>
    <t>TotalCost</t>
  </si>
  <si>
    <t>C20</t>
  </si>
  <si>
    <t>Template for the M/M/s Queueing Model</t>
  </si>
  <si>
    <t>Data</t>
  </si>
  <si>
    <t>Results</t>
  </si>
  <si>
    <t>Range Name</t>
  </si>
  <si>
    <t>Cells</t>
  </si>
  <si>
    <t>l =</t>
  </si>
  <si>
    <t>(mean arrival rate)</t>
  </si>
  <si>
    <t>L =</t>
  </si>
  <si>
    <t>L</t>
  </si>
  <si>
    <t>G4</t>
  </si>
  <si>
    <t>m =</t>
  </si>
  <si>
    <t>C6</t>
  </si>
  <si>
    <t>Time1</t>
  </si>
  <si>
    <t>C9</t>
  </si>
  <si>
    <t>Time2</t>
  </si>
  <si>
    <t>C12</t>
  </si>
  <si>
    <t>W</t>
  </si>
  <si>
    <t>G7</t>
  </si>
  <si>
    <t>Wq</t>
  </si>
  <si>
    <t>G8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</si>
  <si>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</si>
  <si>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</si>
  <si>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Prob(W</t>
    </r>
    <r>
      <rPr>
        <vertAlign val="subscript"/>
        <sz val="10"/>
        <rFont val="Arial"/>
        <family val="0"/>
      </rPr>
      <t xml:space="preserve">q </t>
    </r>
    <r>
      <rPr>
        <sz val="10"/>
        <rFont val="Arial"/>
        <family val="0"/>
      </rPr>
      <t>&gt; t) =</t>
    </r>
  </si>
  <si>
    <r>
      <t>P</t>
    </r>
    <r>
      <rPr>
        <vertAlign val="subscript"/>
        <sz val="10"/>
        <rFont val="Arial"/>
        <family val="0"/>
      </rPr>
      <t>n</t>
    </r>
  </si>
  <si>
    <t>Template for Economic Analysis of M/M/s Queueing Model</t>
  </si>
  <si>
    <t>Total Cost</t>
  </si>
  <si>
    <t>minutes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</si>
</sst>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&quot;$&quot;#,##0.00"/>
    <numFmt numFmtId="171" formatCode="&quot;$&quot;#,##0"/>
    <numFmt numFmtId="172" formatCode="0.0000"/>
    <numFmt numFmtId="173" formatCode="0.000"/>
    <numFmt numFmtId="174" formatCode="0.000000"/>
    <numFmt numFmtId="175" formatCode="0.00000"/>
    <numFmt numFmtId="176" formatCode="&quot;$&quot;#,##0.0"/>
    <numFmt numFmtId="177" formatCode="0.0000000"/>
    <numFmt numFmtId="178" formatCode="0.0E+00"/>
    <numFmt numFmtId="179" formatCode="0E+00"/>
    <numFmt numFmtId="180" formatCode="0.000E+00"/>
    <numFmt numFmtId="181" formatCode="#,##0.0"/>
    <numFmt numFmtId="182" formatCode="0.00000000"/>
    <numFmt numFmtId="183" formatCode="General_)"/>
    <numFmt numFmtId="184" formatCode="0.0000_)"/>
    <numFmt numFmtId="185" formatCode="&quot;+&quot;&quot;$&quot;#,##0.00;&quot;-&quot;&quot;$&quot;#,##0.00;&quot;$&quot;0.00"/>
    <numFmt numFmtId="186" formatCode="&quot;+&quot;&quot;$&quot;#,##0;&quot;-&quot;&quot;$&quot;#,##0;&quot;$&quot;0"/>
    <numFmt numFmtId="187" formatCode="0.0000E+00;\&#10;"/>
    <numFmt numFmtId="188" formatCode="0.0000E+00;\槼"/>
    <numFmt numFmtId="189" formatCode="0.000E+00;\槼"/>
    <numFmt numFmtId="190" formatCode="0.00E+00;\槼"/>
    <numFmt numFmtId="191" formatCode="0.000000000"/>
    <numFmt numFmtId="192" formatCode="00000"/>
    <numFmt numFmtId="193" formatCode="0;\-0;;@"/>
    <numFmt numFmtId="194" formatCode="&quot;$&quot;0"/>
    <numFmt numFmtId="195" formatCode="&quot;$&quot;0.0"/>
    <numFmt numFmtId="196" formatCode="*0.00"/>
    <numFmt numFmtId="197" formatCode="&quot;$&quot;0.00"/>
    <numFmt numFmtId="198" formatCode="0.0000000000"/>
    <numFmt numFmtId="199" formatCode="0.00000000000"/>
    <numFmt numFmtId="200" formatCode="0.0000E+00"/>
    <numFmt numFmtId="201" formatCode="_(&quot;$&quot;* #,##0.000_);_(&quot;$&quot;* \(#,##0.000\);_(&quot;$&quot;* &quot;-&quot;??_);_(@_)"/>
    <numFmt numFmtId="202" formatCode="0_)"/>
    <numFmt numFmtId="203" formatCode="0.00_)"/>
    <numFmt numFmtId="204" formatCode="&quot;$&quot;#,##0.000_);\(&quot;$&quot;#,##0.000\)"/>
    <numFmt numFmtId="205" formatCode="&quot;$&quot;#,##0.0_);[Red]\(&quot;$&quot;#,##0.0\)"/>
    <numFmt numFmtId="206" formatCode="&quot;$&quot;#,##0.0_);\(&quot;$&quot;#,##0.0\)"/>
    <numFmt numFmtId="207" formatCode="0.000000000000"/>
    <numFmt numFmtId="208" formatCode="0.00000000000000%"/>
    <numFmt numFmtId="209" formatCode="0.00000000000000"/>
    <numFmt numFmtId="210" formatCode="0.0000000000000"/>
    <numFmt numFmtId="211" formatCode="&quot;$&quot;#,##0.000"/>
    <numFmt numFmtId="212" formatCode="&quot;$&quot;#,##0.0000"/>
    <numFmt numFmtId="213" formatCode="0.0E+00;\വ"/>
    <numFmt numFmtId="214" formatCode="0.00E+00;\വ"/>
  </numFmts>
  <fonts count="3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8"/>
      <color indexed="36"/>
      <name val=""/>
      <family val="0"/>
    </font>
    <font>
      <u val="single"/>
      <sz val="8"/>
      <color indexed="12"/>
      <name val=""/>
      <family val="0"/>
    </font>
    <font>
      <b/>
      <sz val="12"/>
      <name val="Verdana"/>
      <family val="0"/>
    </font>
    <font>
      <sz val="10"/>
      <name val="Verdana"/>
      <family val="0"/>
    </font>
    <font>
      <sz val="9"/>
      <name val="Verdan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  <font>
      <sz val="8"/>
      <name val=""/>
      <family val="0"/>
    </font>
    <font>
      <sz val="10"/>
      <name val="MS Sans Serif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Symbo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6" fillId="4" borderId="2" applyNumberFormat="0" applyFont="0" applyAlignment="0" applyProtection="0"/>
  </cellStyleXfs>
  <cellXfs count="65">
    <xf numFmtId="0" fontId="0" fillId="0" borderId="0" xfId="0" applyAlignment="1">
      <alignment/>
    </xf>
    <xf numFmtId="0" fontId="11" fillId="0" borderId="0" xfId="23" applyFont="1" applyBorder="1" applyProtection="1">
      <alignment/>
      <protection locked="0"/>
    </xf>
    <xf numFmtId="0" fontId="13" fillId="0" borderId="0" xfId="23" applyFont="1" applyBorder="1" applyAlignment="1" applyProtection="1">
      <alignment horizontal="right"/>
      <protection locked="0"/>
    </xf>
    <xf numFmtId="0" fontId="13" fillId="0" borderId="0" xfId="23" applyFont="1" applyBorder="1" applyAlignment="1" applyProtection="1">
      <alignment horizontal="center"/>
      <protection locked="0"/>
    </xf>
    <xf numFmtId="0" fontId="13" fillId="0" borderId="0" xfId="23" applyFont="1" applyBorder="1" applyProtection="1">
      <alignment/>
      <protection locked="0"/>
    </xf>
    <xf numFmtId="0" fontId="13" fillId="0" borderId="0" xfId="23" applyFont="1" applyFill="1" applyBorder="1" applyProtection="1">
      <alignment/>
      <protection locked="0"/>
    </xf>
    <xf numFmtId="0" fontId="13" fillId="0" borderId="0" xfId="23" applyFont="1" applyProtection="1">
      <alignment/>
      <protection locked="0"/>
    </xf>
    <xf numFmtId="0" fontId="12" fillId="0" borderId="0" xfId="23" applyFont="1" applyBorder="1" applyAlignment="1" applyProtection="1">
      <alignment horizontal="center"/>
      <protection locked="0"/>
    </xf>
    <xf numFmtId="0" fontId="12" fillId="0" borderId="0" xfId="23" applyFont="1" applyFill="1" applyBorder="1" applyAlignment="1" applyProtection="1">
      <alignment horizontal="centerContinuous"/>
      <protection locked="0"/>
    </xf>
    <xf numFmtId="0" fontId="12" fillId="5" borderId="3" xfId="23" applyFont="1" applyFill="1" applyBorder="1">
      <alignment/>
      <protection/>
    </xf>
    <xf numFmtId="0" fontId="12" fillId="5" borderId="4" xfId="23" applyFont="1" applyFill="1" applyBorder="1">
      <alignment/>
      <protection/>
    </xf>
    <xf numFmtId="0" fontId="25" fillId="0" borderId="0" xfId="23" applyFont="1" applyFill="1" applyBorder="1" applyAlignment="1" applyProtection="1">
      <alignment horizontal="right"/>
      <protection locked="0"/>
    </xf>
    <xf numFmtId="0" fontId="13" fillId="3" borderId="0" xfId="23" applyFont="1" applyFill="1" applyBorder="1" applyAlignment="1" applyProtection="1">
      <alignment horizontal="center"/>
      <protection locked="0"/>
    </xf>
    <xf numFmtId="0" fontId="13" fillId="0" borderId="0" xfId="23" applyNumberFormat="1" applyFont="1" applyBorder="1" applyProtection="1">
      <alignment/>
      <protection/>
    </xf>
    <xf numFmtId="0" fontId="13" fillId="0" borderId="0" xfId="23" applyFont="1" applyFill="1" applyBorder="1" applyAlignment="1" applyProtection="1">
      <alignment horizontal="right"/>
      <protection/>
    </xf>
    <xf numFmtId="0" fontId="13" fillId="4" borderId="5" xfId="23" applyNumberFormat="1" applyFont="1" applyFill="1" applyBorder="1" applyAlignment="1" applyProtection="1">
      <alignment horizontal="right"/>
      <protection/>
    </xf>
    <xf numFmtId="0" fontId="13" fillId="5" borderId="3" xfId="23" applyFont="1" applyFill="1" applyBorder="1">
      <alignment/>
      <protection/>
    </xf>
    <xf numFmtId="0" fontId="13" fillId="5" borderId="4" xfId="23" applyFont="1" applyFill="1" applyBorder="1">
      <alignment/>
      <protection/>
    </xf>
    <xf numFmtId="0" fontId="13" fillId="4" borderId="6" xfId="23" applyNumberFormat="1" applyFont="1" applyFill="1" applyBorder="1" applyAlignment="1" applyProtection="1">
      <alignment horizontal="right"/>
      <protection/>
    </xf>
    <xf numFmtId="0" fontId="13" fillId="5" borderId="7" xfId="23" applyFont="1" applyFill="1" applyBorder="1">
      <alignment/>
      <protection/>
    </xf>
    <xf numFmtId="0" fontId="13" fillId="5" borderId="8" xfId="23" applyFont="1" applyFill="1" applyBorder="1">
      <alignment/>
      <protection/>
    </xf>
    <xf numFmtId="0" fontId="13" fillId="0" borderId="0" xfId="23" applyFont="1" applyFill="1" applyBorder="1" applyAlignment="1" applyProtection="1">
      <alignment horizontal="right"/>
      <protection locked="0"/>
    </xf>
    <xf numFmtId="0" fontId="27" fillId="0" borderId="0" xfId="23" applyFont="1" applyBorder="1" applyAlignment="1" applyProtection="1">
      <alignment horizontal="center"/>
      <protection locked="0"/>
    </xf>
    <xf numFmtId="0" fontId="13" fillId="0" borderId="0" xfId="23" applyFont="1" applyFill="1" applyBorder="1" applyAlignment="1" applyProtection="1">
      <alignment horizontal="center"/>
      <protection locked="0"/>
    </xf>
    <xf numFmtId="0" fontId="13" fillId="4" borderId="2" xfId="23" applyNumberFormat="1" applyFont="1" applyFill="1" applyBorder="1" applyAlignment="1" applyProtection="1">
      <alignment horizontal="center"/>
      <protection/>
    </xf>
    <xf numFmtId="0" fontId="12" fillId="0" borderId="0" xfId="23" applyFont="1" applyFill="1" applyBorder="1" applyProtection="1">
      <alignment/>
      <protection locked="0"/>
    </xf>
    <xf numFmtId="0" fontId="25" fillId="0" borderId="0" xfId="23" applyFont="1" applyFill="1" applyBorder="1" applyAlignment="1" applyProtection="1">
      <alignment horizontal="right"/>
      <protection/>
    </xf>
    <xf numFmtId="0" fontId="13" fillId="4" borderId="9" xfId="23" applyNumberFormat="1" applyFont="1" applyFill="1" applyBorder="1" applyAlignment="1" applyProtection="1">
      <alignment horizontal="right"/>
      <protection/>
    </xf>
    <xf numFmtId="0" fontId="13" fillId="0" borderId="0" xfId="23" applyFont="1" applyBorder="1" applyAlignment="1" applyProtection="1">
      <alignment horizontal="right"/>
      <protection/>
    </xf>
    <xf numFmtId="0" fontId="13" fillId="0" borderId="0" xfId="23" applyFont="1" applyFill="1" applyBorder="1" applyAlignment="1" applyProtection="1">
      <alignment horizontal="center"/>
      <protection/>
    </xf>
    <xf numFmtId="0" fontId="13" fillId="5" borderId="10" xfId="23" applyFont="1" applyFill="1" applyBorder="1">
      <alignment/>
      <protection/>
    </xf>
    <xf numFmtId="0" fontId="13" fillId="5" borderId="11" xfId="23" applyFont="1" applyFill="1" applyBorder="1">
      <alignment/>
      <protection/>
    </xf>
    <xf numFmtId="0" fontId="11" fillId="0" borderId="0" xfId="24" applyFont="1" applyBorder="1" applyProtection="1">
      <alignment/>
      <protection locked="0"/>
    </xf>
    <xf numFmtId="0" fontId="13" fillId="0" borderId="0" xfId="24" applyFont="1" applyBorder="1" applyAlignment="1" applyProtection="1">
      <alignment horizontal="right"/>
      <protection locked="0"/>
    </xf>
    <xf numFmtId="0" fontId="13" fillId="0" borderId="0" xfId="24" applyFont="1" applyBorder="1" applyAlignment="1" applyProtection="1">
      <alignment horizontal="center"/>
      <protection locked="0"/>
    </xf>
    <xf numFmtId="0" fontId="13" fillId="0" borderId="0" xfId="24" applyFont="1" applyBorder="1" applyProtection="1">
      <alignment/>
      <protection locked="0"/>
    </xf>
    <xf numFmtId="0" fontId="13" fillId="0" borderId="0" xfId="24" applyFont="1" applyProtection="1">
      <alignment/>
      <protection locked="0"/>
    </xf>
    <xf numFmtId="0" fontId="12" fillId="0" borderId="0" xfId="24" applyFont="1" applyBorder="1" applyAlignment="1" applyProtection="1">
      <alignment horizontal="center"/>
      <protection locked="0"/>
    </xf>
    <xf numFmtId="0" fontId="12" fillId="0" borderId="0" xfId="24" applyFont="1" applyBorder="1" applyAlignment="1" applyProtection="1">
      <alignment horizontal="centerContinuous"/>
      <protection locked="0"/>
    </xf>
    <xf numFmtId="0" fontId="12" fillId="5" borderId="3" xfId="24" applyFont="1" applyFill="1" applyBorder="1" applyProtection="1">
      <alignment/>
      <protection locked="0"/>
    </xf>
    <xf numFmtId="0" fontId="12" fillId="5" borderId="4" xfId="24" applyFont="1" applyFill="1" applyBorder="1" applyProtection="1">
      <alignment/>
      <protection locked="0"/>
    </xf>
    <xf numFmtId="0" fontId="25" fillId="0" borderId="0" xfId="24" applyFont="1" applyFill="1" applyBorder="1" applyAlignment="1" applyProtection="1">
      <alignment horizontal="right"/>
      <protection locked="0"/>
    </xf>
    <xf numFmtId="0" fontId="13" fillId="3" borderId="0" xfId="24" applyFont="1" applyFill="1" applyBorder="1" applyAlignment="1" applyProtection="1">
      <alignment horizontal="center"/>
      <protection locked="0"/>
    </xf>
    <xf numFmtId="0" fontId="13" fillId="0" borderId="0" xfId="24" applyFont="1" applyFill="1" applyBorder="1" applyProtection="1">
      <alignment/>
      <protection locked="0"/>
    </xf>
    <xf numFmtId="0" fontId="13" fillId="0" borderId="0" xfId="24" applyFont="1" applyFill="1" applyBorder="1" applyAlignment="1" applyProtection="1">
      <alignment horizontal="right"/>
      <protection/>
    </xf>
    <xf numFmtId="0" fontId="13" fillId="4" borderId="5" xfId="24" applyFont="1" applyFill="1" applyBorder="1" applyProtection="1">
      <alignment/>
      <protection/>
    </xf>
    <xf numFmtId="0" fontId="13" fillId="5" borderId="3" xfId="24" applyNumberFormat="1" applyFont="1" applyFill="1" applyBorder="1" applyProtection="1">
      <alignment/>
      <protection locked="0"/>
    </xf>
    <xf numFmtId="0" fontId="13" fillId="5" borderId="4" xfId="24" applyNumberFormat="1" applyFont="1" applyFill="1" applyBorder="1" applyProtection="1">
      <alignment/>
      <protection locked="0"/>
    </xf>
    <xf numFmtId="0" fontId="13" fillId="4" borderId="6" xfId="24" applyFont="1" applyFill="1" applyBorder="1" applyProtection="1">
      <alignment/>
      <protection/>
    </xf>
    <xf numFmtId="0" fontId="13" fillId="5" borderId="7" xfId="24" applyNumberFormat="1" applyFont="1" applyFill="1" applyBorder="1" applyProtection="1">
      <alignment/>
      <protection locked="0"/>
    </xf>
    <xf numFmtId="0" fontId="13" fillId="5" borderId="8" xfId="24" applyNumberFormat="1" applyFont="1" applyFill="1" applyBorder="1" applyProtection="1">
      <alignment/>
      <protection locked="0"/>
    </xf>
    <xf numFmtId="0" fontId="13" fillId="0" borderId="0" xfId="24" applyFont="1" applyFill="1" applyBorder="1" applyAlignment="1" applyProtection="1">
      <alignment horizontal="right"/>
      <protection locked="0"/>
    </xf>
    <xf numFmtId="0" fontId="13" fillId="0" borderId="0" xfId="24" applyFont="1" applyFill="1" applyBorder="1" applyAlignment="1" applyProtection="1">
      <alignment horizontal="center"/>
      <protection locked="0"/>
    </xf>
    <xf numFmtId="0" fontId="13" fillId="4" borderId="2" xfId="24" applyFont="1" applyFill="1" applyBorder="1" applyAlignment="1" applyProtection="1">
      <alignment horizontal="center"/>
      <protection/>
    </xf>
    <xf numFmtId="0" fontId="12" fillId="0" borderId="0" xfId="24" applyFont="1" applyFill="1" applyBorder="1" applyProtection="1">
      <alignment/>
      <protection locked="0"/>
    </xf>
    <xf numFmtId="0" fontId="25" fillId="0" borderId="0" xfId="24" applyFont="1" applyFill="1" applyBorder="1" applyAlignment="1" applyProtection="1">
      <alignment horizontal="right"/>
      <protection/>
    </xf>
    <xf numFmtId="0" fontId="13" fillId="4" borderId="9" xfId="24" applyFont="1" applyFill="1" applyBorder="1" applyProtection="1">
      <alignment/>
      <protection/>
    </xf>
    <xf numFmtId="0" fontId="13" fillId="0" borderId="0" xfId="24" applyFont="1" applyBorder="1" applyAlignment="1" applyProtection="1">
      <alignment horizontal="right"/>
      <protection/>
    </xf>
    <xf numFmtId="0" fontId="13" fillId="0" borderId="0" xfId="24" applyFont="1" applyBorder="1" applyAlignment="1" applyProtection="1">
      <alignment horizontal="center"/>
      <protection/>
    </xf>
    <xf numFmtId="0" fontId="29" fillId="0" borderId="0" xfId="24" applyNumberFormat="1" applyFont="1" applyBorder="1" applyProtection="1">
      <alignment/>
      <protection/>
    </xf>
    <xf numFmtId="170" fontId="13" fillId="3" borderId="0" xfId="24" applyNumberFormat="1" applyFont="1" applyFill="1" applyBorder="1" applyAlignment="1" applyProtection="1">
      <alignment horizontal="center"/>
      <protection locked="0"/>
    </xf>
    <xf numFmtId="170" fontId="13" fillId="0" borderId="0" xfId="24" applyNumberFormat="1" applyFont="1" applyFill="1" applyBorder="1" applyAlignment="1" applyProtection="1">
      <alignment horizontal="center"/>
      <protection locked="0"/>
    </xf>
    <xf numFmtId="170" fontId="13" fillId="4" borderId="2" xfId="24" applyNumberFormat="1" applyFont="1" applyFill="1" applyBorder="1" applyAlignment="1" applyProtection="1">
      <alignment horizontal="center"/>
      <protection locked="0"/>
    </xf>
    <xf numFmtId="0" fontId="13" fillId="5" borderId="10" xfId="24" applyNumberFormat="1" applyFont="1" applyFill="1" applyBorder="1" applyProtection="1">
      <alignment/>
      <protection locked="0"/>
    </xf>
    <xf numFmtId="0" fontId="13" fillId="5" borderId="11" xfId="24" applyNumberFormat="1" applyFont="1" applyFill="1" applyBorder="1" applyProtection="1">
      <alignment/>
      <protection locked="0"/>
    </xf>
  </cellXfs>
  <cellStyles count="13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Normal_Answers 11.xls" xfId="23"/>
    <cellStyle name="Normal_MMs Economic Analysis.xls" xfId="24"/>
    <cellStyle name="Percent" xfId="25"/>
    <cellStyle name="Target Cel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55"/>
          <c:w val="0.919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'11.S1a'!$G$13:$G$38</c:f>
              <c:numCache/>
            </c:numRef>
          </c:cat>
          <c:val>
            <c:numRef>
              <c:f>'11.S1a'!$H$13:$H$38</c:f>
              <c:numCache/>
            </c:numRef>
          </c:val>
        </c:ser>
        <c:axId val="53889162"/>
        <c:axId val="15240411"/>
      </c:barChart>
      <c:catAx>
        <c:axId val="538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8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55"/>
          <c:w val="0.919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'11.S1b'!$G$13:$G$38</c:f>
              <c:numCache/>
            </c:numRef>
          </c:cat>
          <c:val>
            <c:numRef>
              <c:f>'11.S1b'!$H$13:$H$38</c:f>
              <c:numCache/>
            </c:numRef>
          </c:val>
        </c:ser>
        <c:axId val="2945972"/>
        <c:axId val="26513749"/>
      </c:barChart>
      <c:catAx>
        <c:axId val="294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55"/>
          <c:w val="0.918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'11.S1c'!$F$13:$F$38</c:f>
              <c:numCache/>
            </c:numRef>
          </c:cat>
          <c:val>
            <c:numRef>
              <c:f>'11.S1c'!$G$13:$G$38</c:f>
              <c:numCache/>
            </c:numRef>
          </c:val>
        </c:ser>
        <c:axId val="37297150"/>
        <c:axId val="130031"/>
      </c:barChart>
      <c:catAx>
        <c:axId val="37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97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55"/>
          <c:w val="0.919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'11.S1d'!$G$13:$G$38</c:f>
              <c:numCache/>
            </c:numRef>
          </c:cat>
          <c:val>
            <c:numRef>
              <c:f>'11.S1d'!$H$13:$H$38</c:f>
              <c:numCache/>
            </c:numRef>
          </c:val>
        </c:ser>
        <c:axId val="1170280"/>
        <c:axId val="10532521"/>
      </c:barChart>
      <c:catAx>
        <c:axId val="117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0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55"/>
          <c:w val="0.919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'11.S1e'!$G$13:$G$38</c:f>
              <c:numCache/>
            </c:numRef>
          </c:cat>
          <c:val>
            <c:numRef>
              <c:f>'11.S1e'!$H$13:$H$38</c:f>
              <c:numCache/>
            </c:numRef>
          </c:val>
        </c:ser>
        <c:axId val="27683826"/>
        <c:axId val="47827843"/>
      </c:barChart>
      <c:cat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83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2085975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38125" y="2390775"/>
        <a:ext cx="56197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2085975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38125" y="2390775"/>
        <a:ext cx="56197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38100</xdr:rowOff>
    </xdr:from>
    <xdr:to>
      <xdr:col>4</xdr:col>
      <xdr:colOff>2095500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47650" y="3914775"/>
        <a:ext cx="561975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2085975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38125" y="2390775"/>
        <a:ext cx="56197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2085975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38125" y="2390775"/>
        <a:ext cx="56197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khillier\Documents\Mark\Teaching\Class%20Notes\MS7/10.%20Nonlinear%20Programming\Nonlin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P Example"/>
      <sheetName val="NLP Solver Table"/>
      <sheetName val="Portfolio"/>
      <sheetName val="Portfolio Solver Table"/>
      <sheetName val="Portfolio Alternative"/>
      <sheetName val="Portfolio 2"/>
      <sheetName val="Portfolio 2 Solver Table"/>
      <sheetName val="Outdoor Furniture NLP"/>
      <sheetName val="Outdoor Separable"/>
      <sheetName val="Advertising NLP"/>
      <sheetName val="Advertising vs. Sales"/>
      <sheetName val="Approximation"/>
      <sheetName val="Advertising Separable"/>
      <sheetName val="Global Oil"/>
      <sheetName val="Global Oil LP"/>
      <sheetName val="Global Oil with Crashing"/>
      <sheetName val="Global Oil with Crashing 2"/>
      <sheetName val="Demand Functions"/>
      <sheetName val="Pricing Model"/>
      <sheetName val="Profit vs. Price "/>
      <sheetName val="Pricing Model (CE)"/>
      <sheetName val="Airline Demand"/>
      <sheetName val="Airline Pricing Model"/>
      <sheetName val="Airline Pricing (Uniform Price)"/>
    </sheetNames>
    <sheetDataSet>
      <sheetData sheetId="14">
        <row r="5">
          <cell r="G5">
            <v>0</v>
          </cell>
          <cell r="I5">
            <v>21</v>
          </cell>
        </row>
        <row r="6">
          <cell r="G6">
            <v>0</v>
          </cell>
          <cell r="I6">
            <v>25</v>
          </cell>
        </row>
        <row r="7">
          <cell r="G7">
            <v>25</v>
          </cell>
          <cell r="I7">
            <v>45</v>
          </cell>
        </row>
        <row r="8">
          <cell r="G8">
            <v>45</v>
          </cell>
          <cell r="I8">
            <v>73</v>
          </cell>
        </row>
        <row r="9">
          <cell r="G9">
            <v>73</v>
          </cell>
          <cell r="I9">
            <v>121</v>
          </cell>
        </row>
        <row r="10">
          <cell r="G10">
            <v>45</v>
          </cell>
          <cell r="I10">
            <v>57</v>
          </cell>
        </row>
        <row r="11">
          <cell r="G11">
            <v>57</v>
          </cell>
          <cell r="I11">
            <v>82</v>
          </cell>
        </row>
        <row r="12">
          <cell r="G12">
            <v>57</v>
          </cell>
          <cell r="I12">
            <v>85</v>
          </cell>
        </row>
        <row r="13">
          <cell r="G13">
            <v>121</v>
          </cell>
          <cell r="I13">
            <v>136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A1" sqref="A1"/>
    </sheetView>
  </sheetViews>
  <sheetFormatPr defaultColWidth="9.00390625" defaultRowHeight="12"/>
  <cols>
    <col min="1" max="1" width="3.125" style="4" customWidth="1"/>
    <col min="2" max="2" width="15.00390625" style="2" customWidth="1"/>
    <col min="3" max="3" width="11.00390625" style="3" customWidth="1"/>
    <col min="4" max="4" width="20.375" style="4" customWidth="1"/>
    <col min="5" max="5" width="31.375" style="4" customWidth="1"/>
    <col min="6" max="6" width="29.25390625" style="4" hidden="1" customWidth="1"/>
    <col min="7" max="7" width="5.75390625" style="2" bestFit="1" customWidth="1"/>
    <col min="8" max="8" width="14.00390625" style="5" bestFit="1" customWidth="1"/>
    <col min="9" max="9" width="12.375" style="4" customWidth="1"/>
    <col min="10" max="10" width="13.125" style="4" bestFit="1" customWidth="1"/>
    <col min="11" max="11" width="9.25390625" style="4" bestFit="1" customWidth="1"/>
    <col min="12" max="16384" width="12.375" style="4" customWidth="1"/>
  </cols>
  <sheetData>
    <row r="1" ht="18">
      <c r="A1" s="1" t="s">
        <v>39</v>
      </c>
    </row>
    <row r="2" ht="13.5" thickBot="1"/>
    <row r="3" spans="1:11" ht="13.5" thickBot="1">
      <c r="A3" s="6"/>
      <c r="C3" s="7" t="s">
        <v>40</v>
      </c>
      <c r="H3" s="8" t="s">
        <v>41</v>
      </c>
      <c r="J3" s="9" t="s">
        <v>42</v>
      </c>
      <c r="K3" s="10" t="s">
        <v>43</v>
      </c>
    </row>
    <row r="4" spans="1:11" ht="12.75">
      <c r="A4" s="6"/>
      <c r="B4" s="11" t="s">
        <v>44</v>
      </c>
      <c r="C4" s="12">
        <v>30</v>
      </c>
      <c r="D4" s="5" t="s">
        <v>45</v>
      </c>
      <c r="E4" s="5"/>
      <c r="F4" s="13">
        <f aca="true" t="shared" si="0" ref="F4:F29">IF(G13&lt;=s-1,((Lambda/Mu)^G13)/FACT(G13),0)</f>
        <v>1</v>
      </c>
      <c r="G4" s="14" t="s">
        <v>46</v>
      </c>
      <c r="H4" s="15">
        <f>IF(Rho&lt;1,Lq+Lambda/Mu,NA())</f>
        <v>3.428571428571429</v>
      </c>
      <c r="J4" s="16" t="s">
        <v>47</v>
      </c>
      <c r="K4" s="17" t="s">
        <v>48</v>
      </c>
    </row>
    <row r="5" spans="1:11" ht="15.75">
      <c r="A5" s="6"/>
      <c r="B5" s="11" t="s">
        <v>49</v>
      </c>
      <c r="C5" s="12">
        <v>20</v>
      </c>
      <c r="D5" s="5" t="s">
        <v>0</v>
      </c>
      <c r="E5" s="5"/>
      <c r="F5" s="13">
        <f t="shared" si="0"/>
        <v>1.5</v>
      </c>
      <c r="G5" s="14" t="s">
        <v>59</v>
      </c>
      <c r="H5" s="18">
        <f>IF(Rho&lt;1,Lambda*Mu*((Lambda/Mu)^s)/(FACT(s-1)*(s*Mu-Lambda)^2/P0),NA())</f>
        <v>1.9285714285714286</v>
      </c>
      <c r="J5" s="19" t="s">
        <v>1</v>
      </c>
      <c r="K5" s="20" t="s">
        <v>2</v>
      </c>
    </row>
    <row r="6" spans="1:11" ht="12.75">
      <c r="A6" s="6"/>
      <c r="B6" s="21" t="s">
        <v>3</v>
      </c>
      <c r="C6" s="12">
        <v>2</v>
      </c>
      <c r="D6" s="5" t="s">
        <v>4</v>
      </c>
      <c r="E6" s="5"/>
      <c r="F6" s="13">
        <f t="shared" si="0"/>
        <v>0</v>
      </c>
      <c r="G6" s="14"/>
      <c r="H6" s="18"/>
      <c r="I6" s="22" t="s">
        <v>65</v>
      </c>
      <c r="J6" s="19" t="s">
        <v>5</v>
      </c>
      <c r="K6" s="20" t="s">
        <v>6</v>
      </c>
    </row>
    <row r="7" spans="1:11" ht="13.5" thickBot="1">
      <c r="A7" s="6"/>
      <c r="B7" s="21"/>
      <c r="C7" s="23"/>
      <c r="D7" s="5"/>
      <c r="E7" s="5"/>
      <c r="F7" s="13">
        <f t="shared" si="0"/>
        <v>0</v>
      </c>
      <c r="G7" s="14" t="s">
        <v>7</v>
      </c>
      <c r="H7" s="18">
        <f>IF(Rho&lt;1,L/Lambda,NA())</f>
        <v>0.1142857142857143</v>
      </c>
      <c r="I7" s="3">
        <f>W*60</f>
        <v>6.857142857142858</v>
      </c>
      <c r="J7" s="19" t="s">
        <v>8</v>
      </c>
      <c r="K7" s="20" t="s">
        <v>9</v>
      </c>
    </row>
    <row r="8" spans="1:11" ht="16.5" thickBot="1">
      <c r="A8" s="6"/>
      <c r="B8" s="14" t="s">
        <v>10</v>
      </c>
      <c r="C8" s="24">
        <f>IF((s-1-Lambda/Mu)=0,EXP(-Mu*C9)*(1+P0*((Lambda/Mu)^s)/(FACT(s)*(1-Rho))*Mu*C9),EXP(-Mu*C9)*(1+P0*((Lambda/Mu)^s)/(FACT(s)*(1-Rho))*(1-EXP(-Mu*C9*(s-1-Lambda/Mu)))/(s-1-Lambda/Mu)))</f>
        <v>0.5048046672697971</v>
      </c>
      <c r="D8" s="5"/>
      <c r="E8" s="5"/>
      <c r="F8" s="13">
        <f t="shared" si="0"/>
        <v>0</v>
      </c>
      <c r="G8" s="14" t="s">
        <v>60</v>
      </c>
      <c r="H8" s="18">
        <f>IF(Rho&lt;1,Lq/Lambda,NA())</f>
        <v>0.0642857142857143</v>
      </c>
      <c r="I8" s="3">
        <f>Wq*60</f>
        <v>3.8571428571428577</v>
      </c>
      <c r="J8" s="19" t="s">
        <v>11</v>
      </c>
      <c r="K8" s="20" t="s">
        <v>12</v>
      </c>
    </row>
    <row r="9" spans="1:11" ht="12.75">
      <c r="A9" s="6"/>
      <c r="B9" s="21" t="s">
        <v>13</v>
      </c>
      <c r="C9" s="12">
        <f>5/60</f>
        <v>0.08333333333333333</v>
      </c>
      <c r="D9" s="5"/>
      <c r="E9" s="25">
        <f>IF(Rho&gt;=1,"Model invalid because:","")</f>
      </c>
      <c r="F9" s="13">
        <f t="shared" si="0"/>
        <v>0</v>
      </c>
      <c r="G9" s="14"/>
      <c r="H9" s="18"/>
      <c r="J9" s="19" t="s">
        <v>14</v>
      </c>
      <c r="K9" s="20" t="s">
        <v>15</v>
      </c>
    </row>
    <row r="10" spans="1:11" ht="13.5" thickBot="1">
      <c r="A10" s="6"/>
      <c r="B10" s="21"/>
      <c r="C10" s="23"/>
      <c r="D10" s="5"/>
      <c r="E10" s="25">
        <f>IF(Rho&gt;=1,"   r   &gt;=   1","")</f>
      </c>
      <c r="F10" s="13">
        <f t="shared" si="0"/>
        <v>0</v>
      </c>
      <c r="G10" s="26" t="s">
        <v>16</v>
      </c>
      <c r="H10" s="27">
        <f>Lambda/(s*Mu)</f>
        <v>0.75</v>
      </c>
      <c r="J10" s="19" t="s">
        <v>17</v>
      </c>
      <c r="K10" s="20" t="s">
        <v>18</v>
      </c>
    </row>
    <row r="11" spans="1:11" ht="16.5" thickBot="1">
      <c r="A11" s="6"/>
      <c r="B11" s="14" t="s">
        <v>61</v>
      </c>
      <c r="C11" s="24">
        <f ca="1">(1-SUM(OFFSET(P0,0,0,s,1)))*EXP(-s*Mu*(1-Rho)*C12)</f>
        <v>0.2793845626116932</v>
      </c>
      <c r="D11" s="5"/>
      <c r="E11" s="5"/>
      <c r="F11" s="13">
        <f t="shared" si="0"/>
        <v>0</v>
      </c>
      <c r="G11" s="21"/>
      <c r="J11" s="19" t="s">
        <v>19</v>
      </c>
      <c r="K11" s="20" t="s">
        <v>20</v>
      </c>
    </row>
    <row r="12" spans="1:11" ht="16.5" thickBot="1">
      <c r="A12" s="6"/>
      <c r="B12" s="21" t="s">
        <v>13</v>
      </c>
      <c r="C12" s="12">
        <f>5/60</f>
        <v>0.08333333333333333</v>
      </c>
      <c r="D12" s="5"/>
      <c r="E12" s="5"/>
      <c r="F12" s="13">
        <f t="shared" si="0"/>
        <v>0</v>
      </c>
      <c r="G12" s="28" t="s">
        <v>11</v>
      </c>
      <c r="H12" s="29" t="s">
        <v>62</v>
      </c>
      <c r="J12" s="19" t="s">
        <v>21</v>
      </c>
      <c r="K12" s="20" t="s">
        <v>50</v>
      </c>
    </row>
    <row r="13" spans="2:11" ht="12.75">
      <c r="B13" s="21"/>
      <c r="C13" s="23"/>
      <c r="D13" s="5"/>
      <c r="E13" s="5"/>
      <c r="F13" s="13">
        <f t="shared" si="0"/>
        <v>0</v>
      </c>
      <c r="G13" s="14">
        <v>0</v>
      </c>
      <c r="H13" s="15">
        <f>IF(Rho&lt;1,1/(SUM(F4:F29)+((Lambda/Mu)^s)/(FACT(s)*(1-Lambda/(s*Mu)))),NA())</f>
        <v>0.14285714285714285</v>
      </c>
      <c r="J13" s="19" t="s">
        <v>51</v>
      </c>
      <c r="K13" s="20" t="s">
        <v>52</v>
      </c>
    </row>
    <row r="14" spans="2:11" ht="12.75">
      <c r="B14" s="5"/>
      <c r="C14" s="5"/>
      <c r="D14" s="5"/>
      <c r="E14" s="5"/>
      <c r="F14" s="13">
        <f t="shared" si="0"/>
        <v>0</v>
      </c>
      <c r="G14" s="14">
        <v>1</v>
      </c>
      <c r="H14" s="18">
        <f aca="true" t="shared" si="1" ref="H14:H38">IF(Rho&lt;1,IF(s=1,(1-Rho)*Rho^n,IF(s&gt;=n,((Lambda/Mu)^n)*P0/FACT(n),((Lambda/Mu)^n)*P0/(FACT(s)*(s^(n-s))))),NA())</f>
        <v>0.21428571428571427</v>
      </c>
      <c r="J14" s="19" t="s">
        <v>53</v>
      </c>
      <c r="K14" s="20" t="s">
        <v>54</v>
      </c>
    </row>
    <row r="15" spans="2:11" ht="12.75">
      <c r="B15" s="5"/>
      <c r="C15" s="5"/>
      <c r="D15" s="5"/>
      <c r="E15" s="5"/>
      <c r="F15" s="13">
        <f t="shared" si="0"/>
        <v>0</v>
      </c>
      <c r="G15" s="14">
        <v>2</v>
      </c>
      <c r="H15" s="18">
        <f t="shared" si="1"/>
        <v>0.1607142857142857</v>
      </c>
      <c r="J15" s="19" t="s">
        <v>55</v>
      </c>
      <c r="K15" s="20" t="s">
        <v>56</v>
      </c>
    </row>
    <row r="16" spans="2:11" ht="13.5" thickBot="1">
      <c r="B16" s="5"/>
      <c r="C16" s="5"/>
      <c r="D16" s="5"/>
      <c r="E16" s="5"/>
      <c r="F16" s="13">
        <f t="shared" si="0"/>
        <v>0</v>
      </c>
      <c r="G16" s="14">
        <v>3</v>
      </c>
      <c r="H16" s="18">
        <f t="shared" si="1"/>
        <v>0.12053571428571427</v>
      </c>
      <c r="J16" s="30" t="s">
        <v>57</v>
      </c>
      <c r="K16" s="31" t="s">
        <v>58</v>
      </c>
    </row>
    <row r="17" spans="2:8" ht="12.75">
      <c r="B17" s="5"/>
      <c r="C17" s="5"/>
      <c r="D17" s="5"/>
      <c r="E17" s="5"/>
      <c r="F17" s="13">
        <f t="shared" si="0"/>
        <v>0</v>
      </c>
      <c r="G17" s="14">
        <v>4</v>
      </c>
      <c r="H17" s="18">
        <f t="shared" si="1"/>
        <v>0.09040178571428571</v>
      </c>
    </row>
    <row r="18" spans="2:8" ht="12.75">
      <c r="B18" s="5"/>
      <c r="C18" s="23"/>
      <c r="D18" s="5"/>
      <c r="E18" s="5"/>
      <c r="F18" s="13">
        <f t="shared" si="0"/>
        <v>0</v>
      </c>
      <c r="G18" s="14">
        <v>5</v>
      </c>
      <c r="H18" s="18">
        <f t="shared" si="1"/>
        <v>0.06780133928571429</v>
      </c>
    </row>
    <row r="19" spans="2:8" ht="12.75">
      <c r="B19" s="5"/>
      <c r="C19" s="23"/>
      <c r="D19" s="5"/>
      <c r="E19" s="5"/>
      <c r="F19" s="13">
        <f t="shared" si="0"/>
        <v>0</v>
      </c>
      <c r="G19" s="14">
        <v>6</v>
      </c>
      <c r="H19" s="18">
        <f t="shared" si="1"/>
        <v>0.05085100446428571</v>
      </c>
    </row>
    <row r="20" spans="2:8" ht="12.75">
      <c r="B20" s="5"/>
      <c r="C20" s="23"/>
      <c r="D20" s="5"/>
      <c r="E20" s="5"/>
      <c r="F20" s="13">
        <f t="shared" si="0"/>
        <v>0</v>
      </c>
      <c r="G20" s="14">
        <v>7</v>
      </c>
      <c r="H20" s="18">
        <f t="shared" si="1"/>
        <v>0.03813825334821428</v>
      </c>
    </row>
    <row r="21" spans="2:8" ht="12.75">
      <c r="B21" s="21"/>
      <c r="C21" s="23"/>
      <c r="D21" s="5"/>
      <c r="E21" s="5"/>
      <c r="F21" s="13">
        <f t="shared" si="0"/>
        <v>0</v>
      </c>
      <c r="G21" s="14">
        <v>8</v>
      </c>
      <c r="H21" s="18">
        <f t="shared" si="1"/>
        <v>0.028603690011160712</v>
      </c>
    </row>
    <row r="22" spans="2:8" ht="12.75">
      <c r="B22" s="21"/>
      <c r="C22" s="23"/>
      <c r="D22" s="5"/>
      <c r="E22" s="5"/>
      <c r="F22" s="13">
        <f t="shared" si="0"/>
        <v>0</v>
      </c>
      <c r="G22" s="14">
        <v>9</v>
      </c>
      <c r="H22" s="18">
        <f t="shared" si="1"/>
        <v>0.021452767508370534</v>
      </c>
    </row>
    <row r="23" spans="2:8" ht="12.75">
      <c r="B23" s="21"/>
      <c r="C23" s="23"/>
      <c r="D23" s="5"/>
      <c r="E23" s="5"/>
      <c r="F23" s="13">
        <f t="shared" si="0"/>
        <v>0</v>
      </c>
      <c r="G23" s="14">
        <v>10</v>
      </c>
      <c r="H23" s="18">
        <f t="shared" si="1"/>
        <v>0.0160895756312779</v>
      </c>
    </row>
    <row r="24" spans="2:8" ht="12.75">
      <c r="B24" s="21"/>
      <c r="C24" s="23"/>
      <c r="D24" s="5"/>
      <c r="E24" s="5"/>
      <c r="F24" s="13">
        <f t="shared" si="0"/>
        <v>0</v>
      </c>
      <c r="G24" s="14">
        <v>11</v>
      </c>
      <c r="H24" s="18">
        <f t="shared" si="1"/>
        <v>0.012067181723458425</v>
      </c>
    </row>
    <row r="25" spans="2:8" ht="12.75">
      <c r="B25" s="21"/>
      <c r="C25" s="23"/>
      <c r="D25" s="5"/>
      <c r="E25" s="5"/>
      <c r="F25" s="13">
        <f t="shared" si="0"/>
        <v>0</v>
      </c>
      <c r="G25" s="14">
        <v>12</v>
      </c>
      <c r="H25" s="18">
        <f t="shared" si="1"/>
        <v>0.00905038629259382</v>
      </c>
    </row>
    <row r="26" spans="2:8" ht="12.75">
      <c r="B26" s="21"/>
      <c r="C26" s="23"/>
      <c r="D26" s="5"/>
      <c r="E26" s="5"/>
      <c r="F26" s="13">
        <f t="shared" si="0"/>
        <v>0</v>
      </c>
      <c r="G26" s="14">
        <v>13</v>
      </c>
      <c r="H26" s="18">
        <f t="shared" si="1"/>
        <v>0.006787789719445364</v>
      </c>
    </row>
    <row r="27" spans="2:8" ht="12.75">
      <c r="B27" s="21"/>
      <c r="C27" s="23"/>
      <c r="D27" s="5"/>
      <c r="E27" s="5"/>
      <c r="F27" s="13">
        <f t="shared" si="0"/>
        <v>0</v>
      </c>
      <c r="G27" s="14">
        <v>14</v>
      </c>
      <c r="H27" s="18">
        <f t="shared" si="1"/>
        <v>0.005090842289584023</v>
      </c>
    </row>
    <row r="28" spans="2:8" ht="12.75">
      <c r="B28" s="21"/>
      <c r="C28" s="23"/>
      <c r="D28" s="5"/>
      <c r="E28" s="5"/>
      <c r="F28" s="13">
        <f t="shared" si="0"/>
        <v>0</v>
      </c>
      <c r="G28" s="14">
        <v>15</v>
      </c>
      <c r="H28" s="18">
        <f t="shared" si="1"/>
        <v>0.0038181317171880175</v>
      </c>
    </row>
    <row r="29" spans="2:8" ht="12.75">
      <c r="B29" s="21"/>
      <c r="C29" s="23"/>
      <c r="D29" s="5"/>
      <c r="E29" s="5"/>
      <c r="F29" s="13">
        <f t="shared" si="0"/>
        <v>0</v>
      </c>
      <c r="G29" s="14">
        <v>16</v>
      </c>
      <c r="H29" s="18">
        <f t="shared" si="1"/>
        <v>0.002863598787891013</v>
      </c>
    </row>
    <row r="30" spans="2:8" ht="12.75">
      <c r="B30" s="21"/>
      <c r="C30" s="23"/>
      <c r="D30" s="5"/>
      <c r="E30" s="5"/>
      <c r="F30" s="5"/>
      <c r="G30" s="14">
        <v>17</v>
      </c>
      <c r="H30" s="18">
        <f t="shared" si="1"/>
        <v>0.0021476990909182598</v>
      </c>
    </row>
    <row r="31" spans="2:8" ht="12.75">
      <c r="B31" s="21"/>
      <c r="C31" s="23"/>
      <c r="D31" s="5"/>
      <c r="E31" s="5"/>
      <c r="F31" s="5"/>
      <c r="G31" s="14">
        <v>18</v>
      </c>
      <c r="H31" s="18">
        <f t="shared" si="1"/>
        <v>0.001610774318188695</v>
      </c>
    </row>
    <row r="32" spans="2:8" ht="12.75">
      <c r="B32" s="21"/>
      <c r="C32" s="23"/>
      <c r="D32" s="5"/>
      <c r="E32" s="5"/>
      <c r="F32" s="5"/>
      <c r="G32" s="14">
        <v>19</v>
      </c>
      <c r="H32" s="18">
        <f t="shared" si="1"/>
        <v>0.0012080807386415213</v>
      </c>
    </row>
    <row r="33" spans="2:8" ht="12.75">
      <c r="B33" s="21"/>
      <c r="C33" s="23"/>
      <c r="D33" s="5"/>
      <c r="E33" s="5"/>
      <c r="F33" s="5"/>
      <c r="G33" s="14">
        <v>20</v>
      </c>
      <c r="H33" s="18">
        <f t="shared" si="1"/>
        <v>0.0009060605539811409</v>
      </c>
    </row>
    <row r="34" spans="2:8" ht="12.75">
      <c r="B34" s="21"/>
      <c r="C34" s="23"/>
      <c r="D34" s="5"/>
      <c r="E34" s="5"/>
      <c r="F34" s="5"/>
      <c r="G34" s="14">
        <v>21</v>
      </c>
      <c r="H34" s="18">
        <f t="shared" si="1"/>
        <v>0.0006795454154858556</v>
      </c>
    </row>
    <row r="35" spans="2:8" ht="12.75">
      <c r="B35" s="21"/>
      <c r="C35" s="23"/>
      <c r="D35" s="5"/>
      <c r="E35" s="5"/>
      <c r="F35" s="5"/>
      <c r="G35" s="14">
        <v>22</v>
      </c>
      <c r="H35" s="18">
        <f t="shared" si="1"/>
        <v>0.0005096590616143917</v>
      </c>
    </row>
    <row r="36" spans="2:8" ht="12.75">
      <c r="B36" s="21"/>
      <c r="C36" s="23"/>
      <c r="D36" s="5"/>
      <c r="E36" s="5"/>
      <c r="F36" s="5"/>
      <c r="G36" s="14">
        <v>23</v>
      </c>
      <c r="H36" s="18">
        <f t="shared" si="1"/>
        <v>0.0003822442962107938</v>
      </c>
    </row>
    <row r="37" spans="2:8" ht="12.75">
      <c r="B37" s="21"/>
      <c r="C37" s="23"/>
      <c r="D37" s="5"/>
      <c r="E37" s="5"/>
      <c r="F37" s="5"/>
      <c r="G37" s="14">
        <v>24</v>
      </c>
      <c r="H37" s="18">
        <f t="shared" si="1"/>
        <v>0.00028668322215809534</v>
      </c>
    </row>
    <row r="38" spans="2:8" ht="13.5" thickBot="1">
      <c r="B38" s="21"/>
      <c r="C38" s="23"/>
      <c r="D38" s="5"/>
      <c r="E38" s="5"/>
      <c r="F38" s="5"/>
      <c r="G38" s="14">
        <v>25</v>
      </c>
      <c r="H38" s="27">
        <f t="shared" si="1"/>
        <v>0.0002150124166185715</v>
      </c>
    </row>
    <row r="39" spans="2:7" ht="12.75">
      <c r="B39" s="21"/>
      <c r="C39" s="23"/>
      <c r="D39" s="5"/>
      <c r="E39" s="5"/>
      <c r="F39" s="5"/>
      <c r="G39" s="21"/>
    </row>
    <row r="40" spans="2:7" ht="12.75">
      <c r="B40" s="21"/>
      <c r="C40" s="23"/>
      <c r="D40" s="5"/>
      <c r="E40" s="5"/>
      <c r="F40" s="5"/>
      <c r="G40" s="21"/>
    </row>
    <row r="41" spans="2:7" ht="12.75">
      <c r="B41" s="21"/>
      <c r="C41" s="23"/>
      <c r="D41" s="5"/>
      <c r="E41" s="5"/>
      <c r="F41" s="5"/>
      <c r="G41" s="21"/>
    </row>
    <row r="42" spans="2:7" ht="12.75">
      <c r="B42" s="21"/>
      <c r="C42" s="23"/>
      <c r="D42" s="5"/>
      <c r="E42" s="5"/>
      <c r="F42" s="5"/>
      <c r="G42" s="21"/>
    </row>
    <row r="43" spans="2:7" ht="12.75">
      <c r="B43" s="21"/>
      <c r="C43" s="23"/>
      <c r="D43" s="5"/>
      <c r="E43" s="5"/>
      <c r="F43" s="5"/>
      <c r="G43" s="21"/>
    </row>
    <row r="44" spans="2:7" ht="12.75">
      <c r="B44" s="21"/>
      <c r="C44" s="23"/>
      <c r="D44" s="5"/>
      <c r="E44" s="5"/>
      <c r="F44" s="5"/>
      <c r="G44" s="21"/>
    </row>
    <row r="45" spans="2:7" ht="12.75">
      <c r="B45" s="21"/>
      <c r="C45" s="23"/>
      <c r="D45" s="5"/>
      <c r="E45" s="5"/>
      <c r="F45" s="5"/>
      <c r="G45" s="21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1" sqref="A1"/>
    </sheetView>
  </sheetViews>
  <sheetFormatPr defaultColWidth="9.00390625" defaultRowHeight="12"/>
  <cols>
    <col min="1" max="1" width="3.125" style="4" customWidth="1"/>
    <col min="2" max="2" width="15.00390625" style="2" customWidth="1"/>
    <col min="3" max="3" width="11.00390625" style="3" customWidth="1"/>
    <col min="4" max="4" width="20.375" style="4" customWidth="1"/>
    <col min="5" max="5" width="31.375" style="4" customWidth="1"/>
    <col min="6" max="6" width="29.25390625" style="4" hidden="1" customWidth="1"/>
    <col min="7" max="7" width="5.75390625" style="2" bestFit="1" customWidth="1"/>
    <col min="8" max="8" width="14.00390625" style="5" bestFit="1" customWidth="1"/>
    <col min="9" max="9" width="12.375" style="4" customWidth="1"/>
    <col min="10" max="10" width="13.125" style="4" bestFit="1" customWidth="1"/>
    <col min="11" max="11" width="9.25390625" style="4" bestFit="1" customWidth="1"/>
    <col min="12" max="16384" width="12.375" style="4" customWidth="1"/>
  </cols>
  <sheetData>
    <row r="1" ht="18">
      <c r="A1" s="1" t="s">
        <v>39</v>
      </c>
    </row>
    <row r="2" ht="13.5" thickBot="1"/>
    <row r="3" spans="1:11" ht="13.5" thickBot="1">
      <c r="A3" s="6"/>
      <c r="C3" s="7" t="s">
        <v>40</v>
      </c>
      <c r="H3" s="8" t="s">
        <v>41</v>
      </c>
      <c r="J3" s="9" t="s">
        <v>42</v>
      </c>
      <c r="K3" s="10" t="s">
        <v>43</v>
      </c>
    </row>
    <row r="4" spans="1:11" ht="12.75">
      <c r="A4" s="6"/>
      <c r="B4" s="11" t="s">
        <v>44</v>
      </c>
      <c r="C4" s="12">
        <v>30</v>
      </c>
      <c r="D4" s="5" t="s">
        <v>45</v>
      </c>
      <c r="E4" s="5"/>
      <c r="F4" s="13">
        <f aca="true" t="shared" si="0" ref="F4:F29">IF(G13&lt;=s-1,((Lambda/Mu)^G13)/FACT(G13),0)</f>
        <v>1</v>
      </c>
      <c r="G4" s="14" t="s">
        <v>46</v>
      </c>
      <c r="H4" s="15">
        <f>IF(Rho&lt;1,Lq+Lambda/Mu,NA())</f>
        <v>1.736842105263158</v>
      </c>
      <c r="J4" s="16" t="s">
        <v>47</v>
      </c>
      <c r="K4" s="17" t="s">
        <v>48</v>
      </c>
    </row>
    <row r="5" spans="1:11" ht="15.75">
      <c r="A5" s="6"/>
      <c r="B5" s="11" t="s">
        <v>49</v>
      </c>
      <c r="C5" s="12">
        <v>20</v>
      </c>
      <c r="D5" s="5" t="s">
        <v>0</v>
      </c>
      <c r="E5" s="5"/>
      <c r="F5" s="13">
        <f t="shared" si="0"/>
        <v>1.5</v>
      </c>
      <c r="G5" s="14" t="s">
        <v>59</v>
      </c>
      <c r="H5" s="18">
        <f>IF(Rho&lt;1,Lambda*Mu*((Lambda/Mu)^s)/(FACT(s-1)*(s*Mu-Lambda)^2/P0),NA())</f>
        <v>0.23684210526315788</v>
      </c>
      <c r="J5" s="19" t="s">
        <v>1</v>
      </c>
      <c r="K5" s="20" t="s">
        <v>2</v>
      </c>
    </row>
    <row r="6" spans="1:11" ht="12.75">
      <c r="A6" s="6"/>
      <c r="B6" s="21" t="s">
        <v>3</v>
      </c>
      <c r="C6" s="12">
        <v>3</v>
      </c>
      <c r="D6" s="5" t="s">
        <v>4</v>
      </c>
      <c r="E6" s="5"/>
      <c r="F6" s="13">
        <f t="shared" si="0"/>
        <v>1.125</v>
      </c>
      <c r="G6" s="14"/>
      <c r="H6" s="18"/>
      <c r="I6" s="22" t="s">
        <v>65</v>
      </c>
      <c r="J6" s="19" t="s">
        <v>5</v>
      </c>
      <c r="K6" s="20" t="s">
        <v>6</v>
      </c>
    </row>
    <row r="7" spans="1:11" ht="13.5" thickBot="1">
      <c r="A7" s="6"/>
      <c r="B7" s="21"/>
      <c r="C7" s="23"/>
      <c r="D7" s="5"/>
      <c r="E7" s="5"/>
      <c r="F7" s="13">
        <f t="shared" si="0"/>
        <v>0</v>
      </c>
      <c r="G7" s="14" t="s">
        <v>7</v>
      </c>
      <c r="H7" s="18">
        <f>IF(Rho&lt;1,L/Lambda,NA())</f>
        <v>0.05789473684210526</v>
      </c>
      <c r="I7" s="3">
        <f>W*60</f>
        <v>3.473684210526316</v>
      </c>
      <c r="J7" s="19" t="s">
        <v>8</v>
      </c>
      <c r="K7" s="20" t="s">
        <v>9</v>
      </c>
    </row>
    <row r="8" spans="1:11" ht="16.5" thickBot="1">
      <c r="A8" s="6"/>
      <c r="B8" s="14" t="s">
        <v>10</v>
      </c>
      <c r="C8" s="24">
        <f>IF((s-1-Lambda/Mu)=0,EXP(-Mu*C9)*(1+P0*((Lambda/Mu)^s)/(FACT(s)*(1-Rho))*Mu*C9),EXP(-Mu*C9)*(1+P0*((Lambda/Mu)^s)/(FACT(s)*(1-Rho))*(1-EXP(-Mu*C9*(s-1-Lambda/Mu)))/(s-1-Lambda/Mu)))</f>
        <v>0.2394606258861391</v>
      </c>
      <c r="D8" s="5"/>
      <c r="E8" s="5"/>
      <c r="F8" s="13">
        <f t="shared" si="0"/>
        <v>0</v>
      </c>
      <c r="G8" s="14" t="s">
        <v>60</v>
      </c>
      <c r="H8" s="18">
        <f>IF(Rho&lt;1,Lq/Lambda,NA())</f>
        <v>0.007894736842105263</v>
      </c>
      <c r="I8" s="3">
        <f>Wq*60</f>
        <v>0.4736842105263158</v>
      </c>
      <c r="J8" s="19" t="s">
        <v>11</v>
      </c>
      <c r="K8" s="20" t="s">
        <v>12</v>
      </c>
    </row>
    <row r="9" spans="1:11" ht="12.75">
      <c r="A9" s="6"/>
      <c r="B9" s="21" t="s">
        <v>13</v>
      </c>
      <c r="C9" s="12">
        <f>5/60</f>
        <v>0.08333333333333333</v>
      </c>
      <c r="D9" s="5"/>
      <c r="E9" s="25">
        <f>IF(Rho&gt;=1,"Model invalid because:","")</f>
      </c>
      <c r="F9" s="13">
        <f t="shared" si="0"/>
        <v>0</v>
      </c>
      <c r="G9" s="14"/>
      <c r="H9" s="18"/>
      <c r="J9" s="19" t="s">
        <v>14</v>
      </c>
      <c r="K9" s="20" t="s">
        <v>15</v>
      </c>
    </row>
    <row r="10" spans="1:11" ht="13.5" thickBot="1">
      <c r="A10" s="6"/>
      <c r="B10" s="21"/>
      <c r="C10" s="23"/>
      <c r="D10" s="5"/>
      <c r="E10" s="25">
        <f>IF(Rho&gt;=1,"   r   &gt;=   1","")</f>
      </c>
      <c r="F10" s="13">
        <f t="shared" si="0"/>
        <v>0</v>
      </c>
      <c r="G10" s="26" t="s">
        <v>16</v>
      </c>
      <c r="H10" s="27">
        <f>Lambda/(s*Mu)</f>
        <v>0.5</v>
      </c>
      <c r="J10" s="19" t="s">
        <v>17</v>
      </c>
      <c r="K10" s="20" t="s">
        <v>18</v>
      </c>
    </row>
    <row r="11" spans="1:11" ht="16.5" thickBot="1">
      <c r="A11" s="6"/>
      <c r="B11" s="14" t="s">
        <v>61</v>
      </c>
      <c r="C11" s="24">
        <f ca="1">(1-SUM(OFFSET(P0,0,0,s,1)))*EXP(-s*Mu*(1-Rho)*C12)</f>
        <v>0.019441183884607617</v>
      </c>
      <c r="D11" s="5"/>
      <c r="E11" s="5"/>
      <c r="F11" s="13">
        <f t="shared" si="0"/>
        <v>0</v>
      </c>
      <c r="G11" s="21"/>
      <c r="J11" s="19" t="s">
        <v>19</v>
      </c>
      <c r="K11" s="20" t="s">
        <v>20</v>
      </c>
    </row>
    <row r="12" spans="1:11" ht="16.5" thickBot="1">
      <c r="A12" s="6"/>
      <c r="B12" s="21" t="s">
        <v>13</v>
      </c>
      <c r="C12" s="12">
        <f>5/60</f>
        <v>0.08333333333333333</v>
      </c>
      <c r="D12" s="5"/>
      <c r="E12" s="5"/>
      <c r="F12" s="13">
        <f t="shared" si="0"/>
        <v>0</v>
      </c>
      <c r="G12" s="28" t="s">
        <v>11</v>
      </c>
      <c r="H12" s="29" t="s">
        <v>62</v>
      </c>
      <c r="J12" s="19" t="s">
        <v>21</v>
      </c>
      <c r="K12" s="20" t="s">
        <v>50</v>
      </c>
    </row>
    <row r="13" spans="2:11" ht="12.75">
      <c r="B13" s="21"/>
      <c r="C13" s="23"/>
      <c r="D13" s="5"/>
      <c r="E13" s="5"/>
      <c r="F13" s="13">
        <f t="shared" si="0"/>
        <v>0</v>
      </c>
      <c r="G13" s="14">
        <v>0</v>
      </c>
      <c r="H13" s="15">
        <f>IF(Rho&lt;1,1/(SUM(F4:F29)+((Lambda/Mu)^s)/(FACT(s)*(1-Lambda/(s*Mu)))),NA())</f>
        <v>0.21052631578947367</v>
      </c>
      <c r="J13" s="19" t="s">
        <v>51</v>
      </c>
      <c r="K13" s="20" t="s">
        <v>52</v>
      </c>
    </row>
    <row r="14" spans="2:11" ht="12.75">
      <c r="B14" s="5"/>
      <c r="C14" s="5"/>
      <c r="D14" s="5"/>
      <c r="E14" s="5"/>
      <c r="F14" s="13">
        <f t="shared" si="0"/>
        <v>0</v>
      </c>
      <c r="G14" s="14">
        <v>1</v>
      </c>
      <c r="H14" s="18">
        <f aca="true" t="shared" si="1" ref="H14:H38">IF(Rho&lt;1,IF(s=1,(1-Rho)*Rho^n,IF(s&gt;=n,((Lambda/Mu)^n)*P0/FACT(n),((Lambda/Mu)^n)*P0/(FACT(s)*(s^(n-s))))),NA())</f>
        <v>0.3157894736842105</v>
      </c>
      <c r="J14" s="19" t="s">
        <v>53</v>
      </c>
      <c r="K14" s="20" t="s">
        <v>54</v>
      </c>
    </row>
    <row r="15" spans="2:11" ht="12.75">
      <c r="B15" s="5"/>
      <c r="C15" s="5"/>
      <c r="D15" s="5"/>
      <c r="E15" s="5"/>
      <c r="F15" s="13">
        <f t="shared" si="0"/>
        <v>0</v>
      </c>
      <c r="G15" s="14">
        <v>2</v>
      </c>
      <c r="H15" s="18">
        <f t="shared" si="1"/>
        <v>0.23684210526315788</v>
      </c>
      <c r="J15" s="19" t="s">
        <v>55</v>
      </c>
      <c r="K15" s="20" t="s">
        <v>56</v>
      </c>
    </row>
    <row r="16" spans="2:11" ht="13.5" thickBot="1">
      <c r="B16" s="5"/>
      <c r="C16" s="5"/>
      <c r="D16" s="5"/>
      <c r="E16" s="5"/>
      <c r="F16" s="13">
        <f t="shared" si="0"/>
        <v>0</v>
      </c>
      <c r="G16" s="14">
        <v>3</v>
      </c>
      <c r="H16" s="18">
        <f t="shared" si="1"/>
        <v>0.11842105263157894</v>
      </c>
      <c r="J16" s="30" t="s">
        <v>57</v>
      </c>
      <c r="K16" s="31" t="s">
        <v>58</v>
      </c>
    </row>
    <row r="17" spans="2:8" ht="12.75">
      <c r="B17" s="5"/>
      <c r="C17" s="5"/>
      <c r="D17" s="5"/>
      <c r="E17" s="5"/>
      <c r="F17" s="13">
        <f t="shared" si="0"/>
        <v>0</v>
      </c>
      <c r="G17" s="14">
        <v>4</v>
      </c>
      <c r="H17" s="18">
        <f t="shared" si="1"/>
        <v>0.05921052631578946</v>
      </c>
    </row>
    <row r="18" spans="2:8" ht="12.75">
      <c r="B18" s="5"/>
      <c r="C18" s="23"/>
      <c r="D18" s="5"/>
      <c r="E18" s="5"/>
      <c r="F18" s="13">
        <f t="shared" si="0"/>
        <v>0</v>
      </c>
      <c r="G18" s="14">
        <v>5</v>
      </c>
      <c r="H18" s="18">
        <f t="shared" si="1"/>
        <v>0.029605263157894735</v>
      </c>
    </row>
    <row r="19" spans="2:8" ht="12.75">
      <c r="B19" s="5"/>
      <c r="C19" s="23"/>
      <c r="D19" s="5"/>
      <c r="E19" s="5"/>
      <c r="F19" s="13">
        <f t="shared" si="0"/>
        <v>0</v>
      </c>
      <c r="G19" s="14">
        <v>6</v>
      </c>
      <c r="H19" s="18">
        <f t="shared" si="1"/>
        <v>0.014802631578947368</v>
      </c>
    </row>
    <row r="20" spans="2:8" ht="12.75">
      <c r="B20" s="5"/>
      <c r="C20" s="23"/>
      <c r="D20" s="5"/>
      <c r="E20" s="5"/>
      <c r="F20" s="13">
        <f t="shared" si="0"/>
        <v>0</v>
      </c>
      <c r="G20" s="14">
        <v>7</v>
      </c>
      <c r="H20" s="18">
        <f t="shared" si="1"/>
        <v>0.007401315789473684</v>
      </c>
    </row>
    <row r="21" spans="2:8" ht="12.75">
      <c r="B21" s="21"/>
      <c r="C21" s="23"/>
      <c r="D21" s="5"/>
      <c r="E21" s="5"/>
      <c r="F21" s="13">
        <f t="shared" si="0"/>
        <v>0</v>
      </c>
      <c r="G21" s="14">
        <v>8</v>
      </c>
      <c r="H21" s="18">
        <f t="shared" si="1"/>
        <v>0.0037006578947368423</v>
      </c>
    </row>
    <row r="22" spans="2:8" ht="12.75">
      <c r="B22" s="21"/>
      <c r="C22" s="23"/>
      <c r="D22" s="5"/>
      <c r="E22" s="5"/>
      <c r="F22" s="13">
        <f t="shared" si="0"/>
        <v>0</v>
      </c>
      <c r="G22" s="14">
        <v>9</v>
      </c>
      <c r="H22" s="18">
        <f t="shared" si="1"/>
        <v>0.0018503289473684207</v>
      </c>
    </row>
    <row r="23" spans="2:8" ht="12.75">
      <c r="B23" s="21"/>
      <c r="C23" s="23"/>
      <c r="D23" s="5"/>
      <c r="E23" s="5"/>
      <c r="F23" s="13">
        <f t="shared" si="0"/>
        <v>0</v>
      </c>
      <c r="G23" s="14">
        <v>10</v>
      </c>
      <c r="H23" s="18">
        <f t="shared" si="1"/>
        <v>0.0009251644736842106</v>
      </c>
    </row>
    <row r="24" spans="2:8" ht="12.75">
      <c r="B24" s="21"/>
      <c r="C24" s="23"/>
      <c r="D24" s="5"/>
      <c r="E24" s="5"/>
      <c r="F24" s="13">
        <f t="shared" si="0"/>
        <v>0</v>
      </c>
      <c r="G24" s="14">
        <v>11</v>
      </c>
      <c r="H24" s="18">
        <f t="shared" si="1"/>
        <v>0.00046258223684210524</v>
      </c>
    </row>
    <row r="25" spans="2:8" ht="12.75">
      <c r="B25" s="21"/>
      <c r="C25" s="23"/>
      <c r="D25" s="5"/>
      <c r="E25" s="5"/>
      <c r="F25" s="13">
        <f t="shared" si="0"/>
        <v>0</v>
      </c>
      <c r="G25" s="14">
        <v>12</v>
      </c>
      <c r="H25" s="18">
        <f t="shared" si="1"/>
        <v>0.00023129111842105262</v>
      </c>
    </row>
    <row r="26" spans="2:8" ht="12.75">
      <c r="B26" s="21"/>
      <c r="C26" s="23"/>
      <c r="D26" s="5"/>
      <c r="E26" s="5"/>
      <c r="F26" s="13">
        <f t="shared" si="0"/>
        <v>0</v>
      </c>
      <c r="G26" s="14">
        <v>13</v>
      </c>
      <c r="H26" s="18">
        <f t="shared" si="1"/>
        <v>0.0001156455592105263</v>
      </c>
    </row>
    <row r="27" spans="2:8" ht="12.75">
      <c r="B27" s="21"/>
      <c r="C27" s="23"/>
      <c r="D27" s="5"/>
      <c r="E27" s="5"/>
      <c r="F27" s="13">
        <f t="shared" si="0"/>
        <v>0</v>
      </c>
      <c r="G27" s="14">
        <v>14</v>
      </c>
      <c r="H27" s="18">
        <f t="shared" si="1"/>
        <v>5.7822779605263155E-05</v>
      </c>
    </row>
    <row r="28" spans="2:8" ht="12.75">
      <c r="B28" s="21"/>
      <c r="C28" s="23"/>
      <c r="D28" s="5"/>
      <c r="E28" s="5"/>
      <c r="F28" s="13">
        <f t="shared" si="0"/>
        <v>0</v>
      </c>
      <c r="G28" s="14">
        <v>15</v>
      </c>
      <c r="H28" s="18">
        <f t="shared" si="1"/>
        <v>2.8911389802631577E-05</v>
      </c>
    </row>
    <row r="29" spans="2:8" ht="12.75">
      <c r="B29" s="21"/>
      <c r="C29" s="23"/>
      <c r="D29" s="5"/>
      <c r="E29" s="5"/>
      <c r="F29" s="13">
        <f t="shared" si="0"/>
        <v>0</v>
      </c>
      <c r="G29" s="14">
        <v>16</v>
      </c>
      <c r="H29" s="18">
        <f t="shared" si="1"/>
        <v>1.4455694901315787E-05</v>
      </c>
    </row>
    <row r="30" spans="2:8" ht="12.75">
      <c r="B30" s="21"/>
      <c r="C30" s="23"/>
      <c r="D30" s="5"/>
      <c r="E30" s="5"/>
      <c r="F30" s="5"/>
      <c r="G30" s="14">
        <v>17</v>
      </c>
      <c r="H30" s="18">
        <f t="shared" si="1"/>
        <v>7.227847450657894E-06</v>
      </c>
    </row>
    <row r="31" spans="2:8" ht="12.75">
      <c r="B31" s="21"/>
      <c r="C31" s="23"/>
      <c r="D31" s="5"/>
      <c r="E31" s="5"/>
      <c r="F31" s="5"/>
      <c r="G31" s="14">
        <v>18</v>
      </c>
      <c r="H31" s="18">
        <f t="shared" si="1"/>
        <v>3.6139237253289476E-06</v>
      </c>
    </row>
    <row r="32" spans="2:8" ht="12.75">
      <c r="B32" s="21"/>
      <c r="C32" s="23"/>
      <c r="D32" s="5"/>
      <c r="E32" s="5"/>
      <c r="F32" s="5"/>
      <c r="G32" s="14">
        <v>19</v>
      </c>
      <c r="H32" s="18">
        <f t="shared" si="1"/>
        <v>1.8069618626644736E-06</v>
      </c>
    </row>
    <row r="33" spans="2:8" ht="12.75">
      <c r="B33" s="21"/>
      <c r="C33" s="23"/>
      <c r="D33" s="5"/>
      <c r="E33" s="5"/>
      <c r="F33" s="5"/>
      <c r="G33" s="14">
        <v>20</v>
      </c>
      <c r="H33" s="18">
        <f t="shared" si="1"/>
        <v>9.034809313322368E-07</v>
      </c>
    </row>
    <row r="34" spans="2:8" ht="12.75">
      <c r="B34" s="21"/>
      <c r="C34" s="23"/>
      <c r="D34" s="5"/>
      <c r="E34" s="5"/>
      <c r="F34" s="5"/>
      <c r="G34" s="14">
        <v>21</v>
      </c>
      <c r="H34" s="18">
        <f t="shared" si="1"/>
        <v>4.517404656661184E-07</v>
      </c>
    </row>
    <row r="35" spans="2:8" ht="12.75">
      <c r="B35" s="21"/>
      <c r="C35" s="23"/>
      <c r="D35" s="5"/>
      <c r="E35" s="5"/>
      <c r="F35" s="5"/>
      <c r="G35" s="14">
        <v>22</v>
      </c>
      <c r="H35" s="18">
        <f t="shared" si="1"/>
        <v>2.258702328330592E-07</v>
      </c>
    </row>
    <row r="36" spans="2:8" ht="12.75">
      <c r="B36" s="21"/>
      <c r="C36" s="23"/>
      <c r="D36" s="5"/>
      <c r="E36" s="5"/>
      <c r="F36" s="5"/>
      <c r="G36" s="14">
        <v>23</v>
      </c>
      <c r="H36" s="18">
        <f t="shared" si="1"/>
        <v>1.129351164165296E-07</v>
      </c>
    </row>
    <row r="37" spans="2:8" ht="12.75">
      <c r="B37" s="21"/>
      <c r="C37" s="23"/>
      <c r="D37" s="5"/>
      <c r="E37" s="5"/>
      <c r="F37" s="5"/>
      <c r="G37" s="14">
        <v>24</v>
      </c>
      <c r="H37" s="18">
        <f t="shared" si="1"/>
        <v>5.64675582082648E-08</v>
      </c>
    </row>
    <row r="38" spans="2:8" ht="13.5" thickBot="1">
      <c r="B38" s="21"/>
      <c r="C38" s="23"/>
      <c r="D38" s="5"/>
      <c r="E38" s="5"/>
      <c r="F38" s="5"/>
      <c r="G38" s="14">
        <v>25</v>
      </c>
      <c r="H38" s="27">
        <f t="shared" si="1"/>
        <v>2.82337791041324E-08</v>
      </c>
    </row>
    <row r="39" spans="2:7" ht="12.75">
      <c r="B39" s="21"/>
      <c r="C39" s="23"/>
      <c r="D39" s="5"/>
      <c r="E39" s="5"/>
      <c r="F39" s="5"/>
      <c r="G39" s="21"/>
    </row>
    <row r="40" spans="2:7" ht="12.75">
      <c r="B40" s="21"/>
      <c r="C40" s="23"/>
      <c r="D40" s="5"/>
      <c r="E40" s="5"/>
      <c r="F40" s="5"/>
      <c r="G40" s="21"/>
    </row>
    <row r="41" spans="2:7" ht="12.75">
      <c r="B41" s="21"/>
      <c r="C41" s="23"/>
      <c r="D41" s="5"/>
      <c r="E41" s="5"/>
      <c r="F41" s="5"/>
      <c r="G41" s="21"/>
    </row>
    <row r="42" spans="2:7" ht="12.75">
      <c r="B42" s="21"/>
      <c r="C42" s="23"/>
      <c r="D42" s="5"/>
      <c r="E42" s="5"/>
      <c r="F42" s="5"/>
      <c r="G42" s="21"/>
    </row>
    <row r="43" spans="2:7" ht="12.75">
      <c r="B43" s="21"/>
      <c r="C43" s="23"/>
      <c r="D43" s="5"/>
      <c r="E43" s="5"/>
      <c r="F43" s="5"/>
      <c r="G43" s="21"/>
    </row>
    <row r="44" spans="2:7" ht="12.75">
      <c r="B44" s="21"/>
      <c r="C44" s="23"/>
      <c r="D44" s="5"/>
      <c r="E44" s="5"/>
      <c r="F44" s="5"/>
      <c r="G44" s="21"/>
    </row>
    <row r="45" spans="2:7" ht="12.75">
      <c r="B45" s="21"/>
      <c r="C45" s="23"/>
      <c r="D45" s="5"/>
      <c r="E45" s="5"/>
      <c r="F45" s="5"/>
      <c r="G45" s="21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1" sqref="A1"/>
    </sheetView>
  </sheetViews>
  <sheetFormatPr defaultColWidth="9.00390625" defaultRowHeight="12"/>
  <cols>
    <col min="1" max="1" width="3.125" style="35" customWidth="1"/>
    <col min="2" max="2" width="15.00390625" style="33" customWidth="1"/>
    <col min="3" max="3" width="11.00390625" style="34" customWidth="1"/>
    <col min="4" max="4" width="20.375" style="35" customWidth="1"/>
    <col min="5" max="5" width="29.25390625" style="35" customWidth="1"/>
    <col min="6" max="6" width="5.75390625" style="33" bestFit="1" customWidth="1"/>
    <col min="7" max="7" width="14.00390625" style="35" bestFit="1" customWidth="1"/>
    <col min="8" max="8" width="6.75390625" style="35" customWidth="1"/>
    <col min="9" max="9" width="14.375" style="35" bestFit="1" customWidth="1"/>
    <col min="10" max="10" width="9.25390625" style="35" bestFit="1" customWidth="1"/>
    <col min="11" max="16384" width="12.375" style="35" customWidth="1"/>
  </cols>
  <sheetData>
    <row r="1" ht="18">
      <c r="A1" s="32" t="s">
        <v>63</v>
      </c>
    </row>
    <row r="2" ht="13.5" thickBot="1"/>
    <row r="3" spans="1:10" ht="13.5" thickBot="1">
      <c r="A3" s="36"/>
      <c r="C3" s="37" t="s">
        <v>40</v>
      </c>
      <c r="G3" s="38" t="s">
        <v>41</v>
      </c>
      <c r="I3" s="39" t="s">
        <v>42</v>
      </c>
      <c r="J3" s="40" t="s">
        <v>43</v>
      </c>
    </row>
    <row r="4" spans="1:10" ht="12.75">
      <c r="A4" s="36"/>
      <c r="B4" s="41" t="s">
        <v>44</v>
      </c>
      <c r="C4" s="42">
        <v>30</v>
      </c>
      <c r="D4" s="43" t="s">
        <v>45</v>
      </c>
      <c r="E4" s="43"/>
      <c r="F4" s="44" t="s">
        <v>46</v>
      </c>
      <c r="G4" s="45">
        <f>IF(Rho&lt;1,Lq+Lambda/Mu,NA())</f>
        <v>1.736842105263158</v>
      </c>
      <c r="I4" s="46" t="s">
        <v>22</v>
      </c>
      <c r="J4" s="47" t="s">
        <v>23</v>
      </c>
    </row>
    <row r="5" spans="1:10" ht="15.75">
      <c r="A5" s="36"/>
      <c r="B5" s="41" t="s">
        <v>49</v>
      </c>
      <c r="C5" s="42">
        <v>20</v>
      </c>
      <c r="D5" s="43" t="s">
        <v>0</v>
      </c>
      <c r="E5" s="43"/>
      <c r="F5" s="44" t="s">
        <v>59</v>
      </c>
      <c r="G5" s="48">
        <f>IF(Rho&lt;1,Lambda*Mu*((Lambda/Mu)^s)/(FACT(s-1)*(s*Mu-Lambda)^2/P0),NA())</f>
        <v>0.23684210526315788</v>
      </c>
      <c r="I5" s="49" t="s">
        <v>24</v>
      </c>
      <c r="J5" s="50" t="s">
        <v>25</v>
      </c>
    </row>
    <row r="6" spans="1:10" ht="12.75">
      <c r="A6" s="36"/>
      <c r="B6" s="51" t="s">
        <v>3</v>
      </c>
      <c r="C6" s="42">
        <v>3</v>
      </c>
      <c r="D6" s="43" t="s">
        <v>4</v>
      </c>
      <c r="E6" s="43"/>
      <c r="F6" s="44"/>
      <c r="G6" s="48"/>
      <c r="I6" s="49" t="s">
        <v>26</v>
      </c>
      <c r="J6" s="50" t="s">
        <v>27</v>
      </c>
    </row>
    <row r="7" spans="1:10" ht="13.5" thickBot="1">
      <c r="A7" s="36"/>
      <c r="B7" s="51"/>
      <c r="C7" s="52"/>
      <c r="D7" s="43"/>
      <c r="E7" s="43"/>
      <c r="F7" s="44" t="s">
        <v>7</v>
      </c>
      <c r="G7" s="48">
        <f>IF(Rho&lt;1,L/Lambda,NA())</f>
        <v>0.05789473684210526</v>
      </c>
      <c r="I7" s="49" t="s">
        <v>28</v>
      </c>
      <c r="J7" s="50" t="s">
        <v>29</v>
      </c>
    </row>
    <row r="8" spans="1:10" ht="16.5" thickBot="1">
      <c r="A8" s="36"/>
      <c r="B8" s="44" t="s">
        <v>10</v>
      </c>
      <c r="C8" s="53">
        <f>IF((s-1-Lambda/Mu)=0,EXP(-Mu*Time1)*(1+P0*((Lambda/Mu)^s)/(FACT(s)*(1-Rho))*Mu*C9),EXP(-Mu*Time1)*(1+P0*((Lambda/Mu)^s)/(FACT(s)*(1-Rho))*(1-EXP(-Mu*Time1*(s-1-Lambda/Mu)))/(s-1-Lambda/Mu)))</f>
        <v>0.2394606258861391</v>
      </c>
      <c r="D8" s="43"/>
      <c r="E8" s="43"/>
      <c r="F8" s="44" t="s">
        <v>60</v>
      </c>
      <c r="G8" s="48">
        <f>IF(Rho&lt;1,Lq/Lambda,NA())</f>
        <v>0.007894736842105263</v>
      </c>
      <c r="I8" s="49" t="s">
        <v>47</v>
      </c>
      <c r="J8" s="50" t="s">
        <v>48</v>
      </c>
    </row>
    <row r="9" spans="1:10" ht="12.75">
      <c r="A9" s="36"/>
      <c r="B9" s="51" t="s">
        <v>13</v>
      </c>
      <c r="C9" s="42">
        <f>5/60</f>
        <v>0.08333333333333333</v>
      </c>
      <c r="D9" s="43"/>
      <c r="E9" s="54">
        <f>IF(Rho&gt;=1,"Model invalid because:","")</f>
      </c>
      <c r="F9" s="44"/>
      <c r="G9" s="48"/>
      <c r="I9" s="49" t="s">
        <v>1</v>
      </c>
      <c r="J9" s="50" t="s">
        <v>2</v>
      </c>
    </row>
    <row r="10" spans="1:10" ht="13.5" thickBot="1">
      <c r="A10" s="36"/>
      <c r="B10" s="51"/>
      <c r="C10" s="52"/>
      <c r="D10" s="43"/>
      <c r="E10" s="54">
        <f>IF(Rho&gt;=1,"   r   &gt;=   1","")</f>
      </c>
      <c r="F10" s="55" t="s">
        <v>16</v>
      </c>
      <c r="G10" s="56">
        <f>Lambda/(s*Mu)</f>
        <v>0.5</v>
      </c>
      <c r="I10" s="49" t="s">
        <v>5</v>
      </c>
      <c r="J10" s="50" t="s">
        <v>6</v>
      </c>
    </row>
    <row r="11" spans="1:10" ht="16.5" thickBot="1">
      <c r="A11" s="36"/>
      <c r="B11" s="44" t="s">
        <v>61</v>
      </c>
      <c r="C11" s="53">
        <f ca="1">(1-SUM(OFFSET(P0,0,0,s,1)))*EXP(-s*Mu*(1-Rho)*Time2)</f>
        <v>0.019441183884607617</v>
      </c>
      <c r="D11" s="43"/>
      <c r="E11" s="43"/>
      <c r="F11" s="51"/>
      <c r="G11" s="43"/>
      <c r="I11" s="49" t="s">
        <v>8</v>
      </c>
      <c r="J11" s="50" t="s">
        <v>9</v>
      </c>
    </row>
    <row r="12" spans="1:10" ht="16.5" thickBot="1">
      <c r="A12" s="36"/>
      <c r="B12" s="51" t="s">
        <v>13</v>
      </c>
      <c r="C12" s="42">
        <f>5/60</f>
        <v>0.08333333333333333</v>
      </c>
      <c r="D12" s="43"/>
      <c r="E12" s="43"/>
      <c r="F12" s="57" t="s">
        <v>11</v>
      </c>
      <c r="G12" s="58" t="s">
        <v>62</v>
      </c>
      <c r="I12" s="49" t="s">
        <v>11</v>
      </c>
      <c r="J12" s="50" t="s">
        <v>12</v>
      </c>
    </row>
    <row r="13" spans="1:10" ht="12.75">
      <c r="A13" s="59">
        <f aca="true" t="shared" si="0" ref="A13:A38">IF(F13&lt;=s-1,((Lambda/Mu)^F13)/FACT(F13),0)</f>
        <v>1</v>
      </c>
      <c r="B13" s="51"/>
      <c r="C13" s="52"/>
      <c r="D13" s="43"/>
      <c r="E13" s="43"/>
      <c r="F13" s="44">
        <v>0</v>
      </c>
      <c r="G13" s="45">
        <f>IF(Rho&lt;1,1/(SUM(A13:A38)+((Lambda/Mu)^s)/(FACT(s)*(1-Lambda/(s*Mu)))),NA())</f>
        <v>0.21052631578947367</v>
      </c>
      <c r="I13" s="49" t="s">
        <v>14</v>
      </c>
      <c r="J13" s="50" t="s">
        <v>15</v>
      </c>
    </row>
    <row r="14" spans="1:10" ht="12.75">
      <c r="A14" s="59">
        <f t="shared" si="0"/>
        <v>1.5</v>
      </c>
      <c r="B14" s="54" t="s">
        <v>30</v>
      </c>
      <c r="C14" s="43"/>
      <c r="D14" s="43"/>
      <c r="E14" s="43"/>
      <c r="F14" s="44">
        <v>1</v>
      </c>
      <c r="G14" s="48">
        <f aca="true" t="shared" si="1" ref="G14:G38">IF(Rho&lt;1,IF(s=1,(1-Rho)*Rho^n,IF(s&gt;=n,((Lambda/Mu)^n)*P0/FACT(n),((Lambda/Mu)^n)*P0/(FACT(s)*(s^(n-s))))),NA())</f>
        <v>0.3157894736842105</v>
      </c>
      <c r="I14" s="49" t="s">
        <v>17</v>
      </c>
      <c r="J14" s="50" t="s">
        <v>18</v>
      </c>
    </row>
    <row r="15" spans="1:10" ht="12.75">
      <c r="A15" s="59">
        <f t="shared" si="0"/>
        <v>1.125</v>
      </c>
      <c r="B15" s="51" t="s">
        <v>31</v>
      </c>
      <c r="C15" s="60">
        <v>18</v>
      </c>
      <c r="D15" s="43" t="s">
        <v>32</v>
      </c>
      <c r="E15" s="43"/>
      <c r="F15" s="44">
        <v>2</v>
      </c>
      <c r="G15" s="48">
        <f t="shared" si="1"/>
        <v>0.23684210526315788</v>
      </c>
      <c r="I15" s="49" t="s">
        <v>19</v>
      </c>
      <c r="J15" s="50" t="s">
        <v>20</v>
      </c>
    </row>
    <row r="16" spans="1:10" ht="12.75">
      <c r="A16" s="59">
        <f t="shared" si="0"/>
        <v>0</v>
      </c>
      <c r="B16" s="51" t="s">
        <v>33</v>
      </c>
      <c r="C16" s="60">
        <v>30</v>
      </c>
      <c r="D16" s="43" t="s">
        <v>34</v>
      </c>
      <c r="E16" s="43"/>
      <c r="F16" s="44">
        <v>3</v>
      </c>
      <c r="G16" s="48">
        <f t="shared" si="1"/>
        <v>0.11842105263157894</v>
      </c>
      <c r="I16" s="49" t="s">
        <v>21</v>
      </c>
      <c r="J16" s="50" t="s">
        <v>50</v>
      </c>
    </row>
    <row r="17" spans="1:10" ht="12.75">
      <c r="A17" s="59">
        <f t="shared" si="0"/>
        <v>0</v>
      </c>
      <c r="B17" s="43"/>
      <c r="C17" s="52"/>
      <c r="D17" s="43"/>
      <c r="E17" s="43"/>
      <c r="F17" s="44">
        <v>4</v>
      </c>
      <c r="G17" s="48">
        <f t="shared" si="1"/>
        <v>0.05921052631578946</v>
      </c>
      <c r="I17" s="49" t="s">
        <v>51</v>
      </c>
      <c r="J17" s="50" t="s">
        <v>52</v>
      </c>
    </row>
    <row r="18" spans="1:10" ht="12.75">
      <c r="A18" s="59">
        <f t="shared" si="0"/>
        <v>0</v>
      </c>
      <c r="B18" s="51" t="s">
        <v>35</v>
      </c>
      <c r="C18" s="61">
        <f>Cs*s</f>
        <v>54</v>
      </c>
      <c r="D18" s="43"/>
      <c r="E18" s="43"/>
      <c r="F18" s="44">
        <v>5</v>
      </c>
      <c r="G18" s="48">
        <f t="shared" si="1"/>
        <v>0.029605263157894735</v>
      </c>
      <c r="I18" s="49" t="s">
        <v>53</v>
      </c>
      <c r="J18" s="50" t="s">
        <v>54</v>
      </c>
    </row>
    <row r="19" spans="1:10" ht="13.5" thickBot="1">
      <c r="A19" s="59">
        <f t="shared" si="0"/>
        <v>0</v>
      </c>
      <c r="B19" s="51" t="s">
        <v>36</v>
      </c>
      <c r="C19" s="61">
        <f>Cw*L</f>
        <v>52.10526315789474</v>
      </c>
      <c r="D19" s="43"/>
      <c r="E19" s="43"/>
      <c r="F19" s="44">
        <v>6</v>
      </c>
      <c r="G19" s="48">
        <f t="shared" si="1"/>
        <v>0.014802631578947368</v>
      </c>
      <c r="I19" s="49" t="s">
        <v>37</v>
      </c>
      <c r="J19" s="50" t="s">
        <v>38</v>
      </c>
    </row>
    <row r="20" spans="1:10" ht="13.5" thickBot="1">
      <c r="A20" s="59">
        <f t="shared" si="0"/>
        <v>0</v>
      </c>
      <c r="B20" s="51" t="s">
        <v>64</v>
      </c>
      <c r="C20" s="62">
        <f>CostOfService+CostOfWaiting</f>
        <v>106.10526315789474</v>
      </c>
      <c r="D20" s="43"/>
      <c r="E20" s="43"/>
      <c r="F20" s="44">
        <v>7</v>
      </c>
      <c r="G20" s="48">
        <f t="shared" si="1"/>
        <v>0.007401315789473684</v>
      </c>
      <c r="I20" s="49" t="s">
        <v>55</v>
      </c>
      <c r="J20" s="50" t="s">
        <v>56</v>
      </c>
    </row>
    <row r="21" spans="1:10" ht="13.5" thickBot="1">
      <c r="A21" s="59">
        <f t="shared" si="0"/>
        <v>0</v>
      </c>
      <c r="B21" s="51"/>
      <c r="C21" s="52"/>
      <c r="D21" s="43"/>
      <c r="E21" s="43"/>
      <c r="F21" s="44">
        <v>8</v>
      </c>
      <c r="G21" s="48">
        <f t="shared" si="1"/>
        <v>0.0037006578947368423</v>
      </c>
      <c r="I21" s="63" t="s">
        <v>57</v>
      </c>
      <c r="J21" s="64" t="s">
        <v>58</v>
      </c>
    </row>
    <row r="22" spans="1:7" ht="12.75">
      <c r="A22" s="59">
        <f t="shared" si="0"/>
        <v>0</v>
      </c>
      <c r="B22" s="51"/>
      <c r="C22" s="52"/>
      <c r="D22" s="43"/>
      <c r="E22" s="43"/>
      <c r="F22" s="44">
        <v>9</v>
      </c>
      <c r="G22" s="48">
        <f t="shared" si="1"/>
        <v>0.0018503289473684207</v>
      </c>
    </row>
    <row r="23" spans="1:7" ht="12.75">
      <c r="A23" s="59">
        <f t="shared" si="0"/>
        <v>0</v>
      </c>
      <c r="B23" s="51"/>
      <c r="C23" s="52"/>
      <c r="D23" s="43"/>
      <c r="E23" s="43"/>
      <c r="F23" s="44">
        <v>10</v>
      </c>
      <c r="G23" s="48">
        <f t="shared" si="1"/>
        <v>0.0009251644736842106</v>
      </c>
    </row>
    <row r="24" spans="1:7" ht="12.75">
      <c r="A24" s="59">
        <f t="shared" si="0"/>
        <v>0</v>
      </c>
      <c r="B24" s="51"/>
      <c r="C24" s="52"/>
      <c r="D24" s="43"/>
      <c r="E24" s="43"/>
      <c r="F24" s="44">
        <v>11</v>
      </c>
      <c r="G24" s="48">
        <f t="shared" si="1"/>
        <v>0.00046258223684210524</v>
      </c>
    </row>
    <row r="25" spans="1:7" ht="12.75">
      <c r="A25" s="59">
        <f t="shared" si="0"/>
        <v>0</v>
      </c>
      <c r="B25" s="51"/>
      <c r="C25" s="52"/>
      <c r="D25" s="43"/>
      <c r="E25" s="43"/>
      <c r="F25" s="44">
        <v>12</v>
      </c>
      <c r="G25" s="48">
        <f t="shared" si="1"/>
        <v>0.00023129111842105262</v>
      </c>
    </row>
    <row r="26" spans="1:7" ht="12.75">
      <c r="A26" s="59">
        <f t="shared" si="0"/>
        <v>0</v>
      </c>
      <c r="B26" s="51"/>
      <c r="C26" s="52"/>
      <c r="D26" s="43"/>
      <c r="E26" s="43"/>
      <c r="F26" s="44">
        <v>13</v>
      </c>
      <c r="G26" s="48">
        <f t="shared" si="1"/>
        <v>0.0001156455592105263</v>
      </c>
    </row>
    <row r="27" spans="1:7" ht="12.75">
      <c r="A27" s="59">
        <f t="shared" si="0"/>
        <v>0</v>
      </c>
      <c r="B27" s="51"/>
      <c r="C27" s="52"/>
      <c r="D27" s="43"/>
      <c r="E27" s="43"/>
      <c r="F27" s="44">
        <v>14</v>
      </c>
      <c r="G27" s="48">
        <f t="shared" si="1"/>
        <v>5.7822779605263155E-05</v>
      </c>
    </row>
    <row r="28" spans="1:7" ht="12.75">
      <c r="A28" s="59">
        <f t="shared" si="0"/>
        <v>0</v>
      </c>
      <c r="B28" s="51"/>
      <c r="C28" s="52"/>
      <c r="D28" s="43"/>
      <c r="E28" s="43"/>
      <c r="F28" s="44">
        <v>15</v>
      </c>
      <c r="G28" s="48">
        <f t="shared" si="1"/>
        <v>2.8911389802631577E-05</v>
      </c>
    </row>
    <row r="29" spans="1:7" ht="12.75">
      <c r="A29" s="59">
        <f t="shared" si="0"/>
        <v>0</v>
      </c>
      <c r="B29" s="51"/>
      <c r="C29" s="52"/>
      <c r="D29" s="43"/>
      <c r="E29" s="43"/>
      <c r="F29" s="44">
        <v>16</v>
      </c>
      <c r="G29" s="48">
        <f t="shared" si="1"/>
        <v>1.4455694901315787E-05</v>
      </c>
    </row>
    <row r="30" spans="1:7" ht="12.75">
      <c r="A30" s="59">
        <f t="shared" si="0"/>
        <v>0</v>
      </c>
      <c r="B30" s="51"/>
      <c r="C30" s="52"/>
      <c r="D30" s="43"/>
      <c r="E30" s="43"/>
      <c r="F30" s="44">
        <v>17</v>
      </c>
      <c r="G30" s="48">
        <f t="shared" si="1"/>
        <v>7.227847450657894E-06</v>
      </c>
    </row>
    <row r="31" spans="1:7" ht="12.75">
      <c r="A31" s="59">
        <f t="shared" si="0"/>
        <v>0</v>
      </c>
      <c r="B31" s="51"/>
      <c r="C31" s="52"/>
      <c r="D31" s="43"/>
      <c r="E31" s="43"/>
      <c r="F31" s="44">
        <v>18</v>
      </c>
      <c r="G31" s="48">
        <f t="shared" si="1"/>
        <v>3.6139237253289476E-06</v>
      </c>
    </row>
    <row r="32" spans="1:7" ht="12.75">
      <c r="A32" s="59">
        <f t="shared" si="0"/>
        <v>0</v>
      </c>
      <c r="B32" s="51"/>
      <c r="C32" s="52"/>
      <c r="D32" s="43"/>
      <c r="E32" s="43"/>
      <c r="F32" s="44">
        <v>19</v>
      </c>
      <c r="G32" s="48">
        <f t="shared" si="1"/>
        <v>1.8069618626644736E-06</v>
      </c>
    </row>
    <row r="33" spans="1:7" ht="12.75">
      <c r="A33" s="59">
        <f t="shared" si="0"/>
        <v>0</v>
      </c>
      <c r="B33" s="51"/>
      <c r="C33" s="52"/>
      <c r="D33" s="43"/>
      <c r="E33" s="43"/>
      <c r="F33" s="44">
        <v>20</v>
      </c>
      <c r="G33" s="48">
        <f t="shared" si="1"/>
        <v>9.034809313322368E-07</v>
      </c>
    </row>
    <row r="34" spans="1:7" ht="12.75">
      <c r="A34" s="59">
        <f t="shared" si="0"/>
        <v>0</v>
      </c>
      <c r="B34" s="51"/>
      <c r="C34" s="52"/>
      <c r="D34" s="43"/>
      <c r="E34" s="43"/>
      <c r="F34" s="44">
        <v>21</v>
      </c>
      <c r="G34" s="48">
        <f t="shared" si="1"/>
        <v>4.517404656661184E-07</v>
      </c>
    </row>
    <row r="35" spans="1:7" ht="12.75">
      <c r="A35" s="59">
        <f t="shared" si="0"/>
        <v>0</v>
      </c>
      <c r="B35" s="51"/>
      <c r="C35" s="52"/>
      <c r="D35" s="43"/>
      <c r="E35" s="43"/>
      <c r="F35" s="44">
        <v>22</v>
      </c>
      <c r="G35" s="48">
        <f t="shared" si="1"/>
        <v>2.258702328330592E-07</v>
      </c>
    </row>
    <row r="36" spans="1:7" ht="12.75">
      <c r="A36" s="59">
        <f t="shared" si="0"/>
        <v>0</v>
      </c>
      <c r="B36" s="51"/>
      <c r="C36" s="52"/>
      <c r="D36" s="43"/>
      <c r="E36" s="43"/>
      <c r="F36" s="44">
        <v>23</v>
      </c>
      <c r="G36" s="48">
        <f t="shared" si="1"/>
        <v>1.129351164165296E-07</v>
      </c>
    </row>
    <row r="37" spans="1:7" ht="12.75">
      <c r="A37" s="59">
        <f t="shared" si="0"/>
        <v>0</v>
      </c>
      <c r="B37" s="51"/>
      <c r="C37" s="52"/>
      <c r="D37" s="43"/>
      <c r="E37" s="43"/>
      <c r="F37" s="44">
        <v>24</v>
      </c>
      <c r="G37" s="48">
        <f t="shared" si="1"/>
        <v>5.64675582082648E-08</v>
      </c>
    </row>
    <row r="38" spans="1:7" ht="13.5" thickBot="1">
      <c r="A38" s="59">
        <f t="shared" si="0"/>
        <v>0</v>
      </c>
      <c r="B38" s="51"/>
      <c r="C38" s="52"/>
      <c r="D38" s="43"/>
      <c r="E38" s="43"/>
      <c r="F38" s="44">
        <v>25</v>
      </c>
      <c r="G38" s="56">
        <f t="shared" si="1"/>
        <v>2.82337791041324E-08</v>
      </c>
    </row>
    <row r="39" spans="2:7" ht="12.75">
      <c r="B39" s="51"/>
      <c r="C39" s="52"/>
      <c r="D39" s="43"/>
      <c r="E39" s="43"/>
      <c r="F39" s="51"/>
      <c r="G39" s="43"/>
    </row>
    <row r="40" spans="2:7" ht="12.75">
      <c r="B40" s="51"/>
      <c r="C40" s="52"/>
      <c r="D40" s="43"/>
      <c r="E40" s="43"/>
      <c r="F40" s="51"/>
      <c r="G40" s="43"/>
    </row>
    <row r="41" spans="2:7" ht="12.75">
      <c r="B41" s="51"/>
      <c r="C41" s="52"/>
      <c r="D41" s="43"/>
      <c r="E41" s="43"/>
      <c r="F41" s="51"/>
      <c r="G41" s="43"/>
    </row>
    <row r="42" spans="2:7" ht="12.75">
      <c r="B42" s="51"/>
      <c r="C42" s="52"/>
      <c r="D42" s="43"/>
      <c r="E42" s="43"/>
      <c r="F42" s="51"/>
      <c r="G42" s="43"/>
    </row>
    <row r="43" spans="2:7" ht="12.75">
      <c r="B43" s="51"/>
      <c r="C43" s="52"/>
      <c r="D43" s="43"/>
      <c r="E43" s="43"/>
      <c r="F43" s="51"/>
      <c r="G43" s="43"/>
    </row>
    <row r="44" spans="2:7" ht="12.75">
      <c r="B44" s="51"/>
      <c r="C44" s="52"/>
      <c r="D44" s="43"/>
      <c r="E44" s="43"/>
      <c r="F44" s="51"/>
      <c r="G44" s="43"/>
    </row>
    <row r="45" spans="2:7" ht="12.75">
      <c r="B45" s="51"/>
      <c r="C45" s="52"/>
      <c r="D45" s="43"/>
      <c r="E45" s="43"/>
      <c r="F45" s="51"/>
      <c r="G45" s="43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/>
  <pageMargins left="0.75" right="0.75" top="1" bottom="1" header="0.5" footer="0.5"/>
  <pageSetup fitToHeight="1" fitToWidth="1" orientation="landscape" paperSize="9" scale="8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1" sqref="A1"/>
    </sheetView>
  </sheetViews>
  <sheetFormatPr defaultColWidth="9.00390625" defaultRowHeight="12"/>
  <cols>
    <col min="1" max="1" width="3.125" style="4" customWidth="1"/>
    <col min="2" max="2" width="15.00390625" style="2" customWidth="1"/>
    <col min="3" max="3" width="11.00390625" style="3" customWidth="1"/>
    <col min="4" max="4" width="20.375" style="4" customWidth="1"/>
    <col min="5" max="5" width="31.375" style="4" customWidth="1"/>
    <col min="6" max="6" width="29.25390625" style="4" hidden="1" customWidth="1"/>
    <col min="7" max="7" width="5.75390625" style="2" bestFit="1" customWidth="1"/>
    <col min="8" max="8" width="14.00390625" style="5" bestFit="1" customWidth="1"/>
    <col min="9" max="9" width="12.375" style="4" customWidth="1"/>
    <col min="10" max="10" width="13.125" style="4" bestFit="1" customWidth="1"/>
    <col min="11" max="11" width="9.25390625" style="4" bestFit="1" customWidth="1"/>
    <col min="12" max="16384" width="12.375" style="4" customWidth="1"/>
  </cols>
  <sheetData>
    <row r="1" ht="18">
      <c r="A1" s="1" t="s">
        <v>39</v>
      </c>
    </row>
    <row r="2" ht="13.5" thickBot="1"/>
    <row r="3" spans="1:11" ht="13.5" thickBot="1">
      <c r="A3" s="6"/>
      <c r="C3" s="7" t="s">
        <v>40</v>
      </c>
      <c r="H3" s="8" t="s">
        <v>41</v>
      </c>
      <c r="J3" s="9" t="s">
        <v>42</v>
      </c>
      <c r="K3" s="10" t="s">
        <v>43</v>
      </c>
    </row>
    <row r="4" spans="1:11" ht="12.75">
      <c r="A4" s="6"/>
      <c r="B4" s="11" t="s">
        <v>44</v>
      </c>
      <c r="C4" s="12">
        <v>15</v>
      </c>
      <c r="D4" s="5" t="s">
        <v>45</v>
      </c>
      <c r="E4" s="5"/>
      <c r="F4" s="13">
        <f aca="true" t="shared" si="0" ref="F4:F29">IF(G13&lt;=s-1,((Lambda/Mu)^G13)/FACT(G13),0)</f>
        <v>1</v>
      </c>
      <c r="G4" s="14" t="s">
        <v>46</v>
      </c>
      <c r="H4" s="15">
        <f>IF(Rho&lt;1,Lq+Lambda/Mu,NA())</f>
        <v>3</v>
      </c>
      <c r="J4" s="16" t="s">
        <v>47</v>
      </c>
      <c r="K4" s="17" t="s">
        <v>48</v>
      </c>
    </row>
    <row r="5" spans="1:11" ht="15.75">
      <c r="A5" s="6"/>
      <c r="B5" s="11" t="s">
        <v>49</v>
      </c>
      <c r="C5" s="12">
        <v>20</v>
      </c>
      <c r="D5" s="5" t="s">
        <v>0</v>
      </c>
      <c r="E5" s="5"/>
      <c r="F5" s="13">
        <f t="shared" si="0"/>
        <v>0</v>
      </c>
      <c r="G5" s="14" t="s">
        <v>59</v>
      </c>
      <c r="H5" s="18">
        <f>IF(Rho&lt;1,Lambda*Mu*((Lambda/Mu)^s)/(FACT(s-1)*(s*Mu-Lambda)^2/P0),NA())</f>
        <v>2.25</v>
      </c>
      <c r="J5" s="19" t="s">
        <v>1</v>
      </c>
      <c r="K5" s="20" t="s">
        <v>2</v>
      </c>
    </row>
    <row r="6" spans="1:11" ht="12.75">
      <c r="A6" s="6"/>
      <c r="B6" s="21" t="s">
        <v>3</v>
      </c>
      <c r="C6" s="12">
        <v>1</v>
      </c>
      <c r="D6" s="5" t="s">
        <v>4</v>
      </c>
      <c r="E6" s="5"/>
      <c r="F6" s="13">
        <f t="shared" si="0"/>
        <v>0</v>
      </c>
      <c r="G6" s="14"/>
      <c r="H6" s="18"/>
      <c r="I6" s="22" t="s">
        <v>65</v>
      </c>
      <c r="J6" s="19" t="s">
        <v>5</v>
      </c>
      <c r="K6" s="20" t="s">
        <v>6</v>
      </c>
    </row>
    <row r="7" spans="1:11" ht="13.5" thickBot="1">
      <c r="A7" s="6"/>
      <c r="B7" s="21"/>
      <c r="C7" s="23"/>
      <c r="D7" s="5"/>
      <c r="E7" s="5"/>
      <c r="F7" s="13">
        <f t="shared" si="0"/>
        <v>0</v>
      </c>
      <c r="G7" s="14" t="s">
        <v>7</v>
      </c>
      <c r="H7" s="18">
        <f>IF(Rho&lt;1,L/Lambda,NA())</f>
        <v>0.2</v>
      </c>
      <c r="I7" s="3">
        <f>W*60</f>
        <v>12</v>
      </c>
      <c r="J7" s="19" t="s">
        <v>8</v>
      </c>
      <c r="K7" s="20" t="s">
        <v>9</v>
      </c>
    </row>
    <row r="8" spans="1:11" ht="16.5" thickBot="1">
      <c r="A8" s="6"/>
      <c r="B8" s="14" t="s">
        <v>10</v>
      </c>
      <c r="C8" s="24">
        <f>IF((s-1-Lambda/Mu)=0,EXP(-Mu*C9)*(1+P0*((Lambda/Mu)^s)/(FACT(s)*(1-Rho))*Mu*C9),EXP(-Mu*C9)*(1+P0*((Lambda/Mu)^s)/(FACT(s)*(1-Rho))*(1-EXP(-Mu*C9*(s-1-Lambda/Mu)))/(s-1-Lambda/Mu)))</f>
        <v>0.6592406302004438</v>
      </c>
      <c r="D8" s="5"/>
      <c r="E8" s="5"/>
      <c r="F8" s="13">
        <f t="shared" si="0"/>
        <v>0</v>
      </c>
      <c r="G8" s="14" t="s">
        <v>60</v>
      </c>
      <c r="H8" s="18">
        <f>IF(Rho&lt;1,Lq/Lambda,NA())</f>
        <v>0.15</v>
      </c>
      <c r="I8" s="3">
        <f>Wq*60</f>
        <v>9</v>
      </c>
      <c r="J8" s="19" t="s">
        <v>11</v>
      </c>
      <c r="K8" s="20" t="s">
        <v>12</v>
      </c>
    </row>
    <row r="9" spans="1:11" ht="12.75">
      <c r="A9" s="6"/>
      <c r="B9" s="21" t="s">
        <v>13</v>
      </c>
      <c r="C9" s="12">
        <f>5/60</f>
        <v>0.08333333333333333</v>
      </c>
      <c r="D9" s="5"/>
      <c r="E9" s="25">
        <f>IF(Rho&gt;=1,"Model invalid because:","")</f>
      </c>
      <c r="F9" s="13">
        <f t="shared" si="0"/>
        <v>0</v>
      </c>
      <c r="G9" s="14"/>
      <c r="H9" s="18"/>
      <c r="J9" s="19" t="s">
        <v>14</v>
      </c>
      <c r="K9" s="20" t="s">
        <v>15</v>
      </c>
    </row>
    <row r="10" spans="1:11" ht="13.5" thickBot="1">
      <c r="A10" s="6"/>
      <c r="B10" s="21"/>
      <c r="C10" s="23"/>
      <c r="D10" s="5"/>
      <c r="E10" s="25">
        <f>IF(Rho&gt;=1,"   r   &gt;=   1","")</f>
      </c>
      <c r="F10" s="13">
        <f t="shared" si="0"/>
        <v>0</v>
      </c>
      <c r="G10" s="26" t="s">
        <v>16</v>
      </c>
      <c r="H10" s="27">
        <f>Lambda/(s*Mu)</f>
        <v>0.75</v>
      </c>
      <c r="J10" s="19" t="s">
        <v>17</v>
      </c>
      <c r="K10" s="20" t="s">
        <v>18</v>
      </c>
    </row>
    <row r="11" spans="1:11" ht="16.5" thickBot="1">
      <c r="A11" s="6"/>
      <c r="B11" s="14" t="s">
        <v>61</v>
      </c>
      <c r="C11" s="24">
        <f ca="1">(1-SUM(OFFSET(P0,0,0,s,1)))*EXP(-s*Mu*(1-Rho)*C12)</f>
        <v>0.4944304726503328</v>
      </c>
      <c r="D11" s="5"/>
      <c r="E11" s="5"/>
      <c r="F11" s="13">
        <f t="shared" si="0"/>
        <v>0</v>
      </c>
      <c r="G11" s="21"/>
      <c r="J11" s="19" t="s">
        <v>19</v>
      </c>
      <c r="K11" s="20" t="s">
        <v>20</v>
      </c>
    </row>
    <row r="12" spans="1:11" ht="16.5" thickBot="1">
      <c r="A12" s="6"/>
      <c r="B12" s="21" t="s">
        <v>13</v>
      </c>
      <c r="C12" s="12">
        <f>5/60</f>
        <v>0.08333333333333333</v>
      </c>
      <c r="D12" s="5"/>
      <c r="E12" s="5"/>
      <c r="F12" s="13">
        <f t="shared" si="0"/>
        <v>0</v>
      </c>
      <c r="G12" s="28" t="s">
        <v>11</v>
      </c>
      <c r="H12" s="29" t="s">
        <v>62</v>
      </c>
      <c r="J12" s="19" t="s">
        <v>21</v>
      </c>
      <c r="K12" s="20" t="s">
        <v>50</v>
      </c>
    </row>
    <row r="13" spans="2:11" ht="12.75">
      <c r="B13" s="21"/>
      <c r="C13" s="23"/>
      <c r="D13" s="5"/>
      <c r="E13" s="5"/>
      <c r="F13" s="13">
        <f t="shared" si="0"/>
        <v>0</v>
      </c>
      <c r="G13" s="14">
        <v>0</v>
      </c>
      <c r="H13" s="15">
        <f>IF(Rho&lt;1,1/(SUM(F4:F29)+((Lambda/Mu)^s)/(FACT(s)*(1-Lambda/(s*Mu)))),NA())</f>
        <v>0.25</v>
      </c>
      <c r="J13" s="19" t="s">
        <v>51</v>
      </c>
      <c r="K13" s="20" t="s">
        <v>52</v>
      </c>
    </row>
    <row r="14" spans="2:11" ht="12.75">
      <c r="B14" s="5"/>
      <c r="C14" s="5"/>
      <c r="D14" s="5"/>
      <c r="E14" s="5"/>
      <c r="F14" s="13">
        <f t="shared" si="0"/>
        <v>0</v>
      </c>
      <c r="G14" s="14">
        <v>1</v>
      </c>
      <c r="H14" s="18">
        <f aca="true" t="shared" si="1" ref="H14:H38">IF(Rho&lt;1,IF(s=1,(1-Rho)*Rho^n,IF(s&gt;=n,((Lambda/Mu)^n)*P0/FACT(n),((Lambda/Mu)^n)*P0/(FACT(s)*(s^(n-s))))),NA())</f>
        <v>0.1875</v>
      </c>
      <c r="J14" s="19" t="s">
        <v>53</v>
      </c>
      <c r="K14" s="20" t="s">
        <v>54</v>
      </c>
    </row>
    <row r="15" spans="2:11" ht="12.75">
      <c r="B15" s="5"/>
      <c r="C15" s="5"/>
      <c r="D15" s="5"/>
      <c r="E15" s="5"/>
      <c r="F15" s="13">
        <f t="shared" si="0"/>
        <v>0</v>
      </c>
      <c r="G15" s="14">
        <v>2</v>
      </c>
      <c r="H15" s="18">
        <f t="shared" si="1"/>
        <v>0.140625</v>
      </c>
      <c r="J15" s="19" t="s">
        <v>55</v>
      </c>
      <c r="K15" s="20" t="s">
        <v>56</v>
      </c>
    </row>
    <row r="16" spans="2:11" ht="13.5" thickBot="1">
      <c r="B16" s="5"/>
      <c r="C16" s="5"/>
      <c r="D16" s="5"/>
      <c r="E16" s="5"/>
      <c r="F16" s="13">
        <f t="shared" si="0"/>
        <v>0</v>
      </c>
      <c r="G16" s="14">
        <v>3</v>
      </c>
      <c r="H16" s="18">
        <f t="shared" si="1"/>
        <v>0.10546875</v>
      </c>
      <c r="J16" s="30" t="s">
        <v>57</v>
      </c>
      <c r="K16" s="31" t="s">
        <v>58</v>
      </c>
    </row>
    <row r="17" spans="2:8" ht="12.75">
      <c r="B17" s="5"/>
      <c r="C17" s="5"/>
      <c r="D17" s="5"/>
      <c r="E17" s="5"/>
      <c r="F17" s="13">
        <f t="shared" si="0"/>
        <v>0</v>
      </c>
      <c r="G17" s="14">
        <v>4</v>
      </c>
      <c r="H17" s="18">
        <f t="shared" si="1"/>
        <v>0.0791015625</v>
      </c>
    </row>
    <row r="18" spans="2:8" ht="12.75">
      <c r="B18" s="5"/>
      <c r="C18" s="23"/>
      <c r="D18" s="5"/>
      <c r="E18" s="5"/>
      <c r="F18" s="13">
        <f t="shared" si="0"/>
        <v>0</v>
      </c>
      <c r="G18" s="14">
        <v>5</v>
      </c>
      <c r="H18" s="18">
        <f t="shared" si="1"/>
        <v>0.059326171875</v>
      </c>
    </row>
    <row r="19" spans="2:8" ht="12.75">
      <c r="B19" s="5"/>
      <c r="C19" s="23"/>
      <c r="D19" s="5"/>
      <c r="E19" s="5"/>
      <c r="F19" s="13">
        <f t="shared" si="0"/>
        <v>0</v>
      </c>
      <c r="G19" s="14">
        <v>6</v>
      </c>
      <c r="H19" s="18">
        <f t="shared" si="1"/>
        <v>0.04449462890625</v>
      </c>
    </row>
    <row r="20" spans="2:8" ht="12.75">
      <c r="B20" s="5"/>
      <c r="C20" s="23"/>
      <c r="D20" s="5"/>
      <c r="E20" s="5"/>
      <c r="F20" s="13">
        <f t="shared" si="0"/>
        <v>0</v>
      </c>
      <c r="G20" s="14">
        <v>7</v>
      </c>
      <c r="H20" s="18">
        <f t="shared" si="1"/>
        <v>0.0333709716796875</v>
      </c>
    </row>
    <row r="21" spans="2:8" ht="12.75">
      <c r="B21" s="21"/>
      <c r="C21" s="23"/>
      <c r="D21" s="5"/>
      <c r="E21" s="5"/>
      <c r="F21" s="13">
        <f t="shared" si="0"/>
        <v>0</v>
      </c>
      <c r="G21" s="14">
        <v>8</v>
      </c>
      <c r="H21" s="18">
        <f t="shared" si="1"/>
        <v>0.025028228759765625</v>
      </c>
    </row>
    <row r="22" spans="2:8" ht="12.75">
      <c r="B22" s="21"/>
      <c r="C22" s="23"/>
      <c r="D22" s="5"/>
      <c r="E22" s="5"/>
      <c r="F22" s="13">
        <f t="shared" si="0"/>
        <v>0</v>
      </c>
      <c r="G22" s="14">
        <v>9</v>
      </c>
      <c r="H22" s="18">
        <f t="shared" si="1"/>
        <v>0.01877117156982422</v>
      </c>
    </row>
    <row r="23" spans="2:8" ht="12.75">
      <c r="B23" s="21"/>
      <c r="C23" s="23"/>
      <c r="D23" s="5"/>
      <c r="E23" s="5"/>
      <c r="F23" s="13">
        <f t="shared" si="0"/>
        <v>0</v>
      </c>
      <c r="G23" s="14">
        <v>10</v>
      </c>
      <c r="H23" s="18">
        <f t="shared" si="1"/>
        <v>0.014078378677368164</v>
      </c>
    </row>
    <row r="24" spans="2:8" ht="12.75">
      <c r="B24" s="21"/>
      <c r="C24" s="23"/>
      <c r="D24" s="5"/>
      <c r="E24" s="5"/>
      <c r="F24" s="13">
        <f t="shared" si="0"/>
        <v>0</v>
      </c>
      <c r="G24" s="14">
        <v>11</v>
      </c>
      <c r="H24" s="18">
        <f t="shared" si="1"/>
        <v>0.010558784008026123</v>
      </c>
    </row>
    <row r="25" spans="2:8" ht="12.75">
      <c r="B25" s="21"/>
      <c r="C25" s="23"/>
      <c r="D25" s="5"/>
      <c r="E25" s="5"/>
      <c r="F25" s="13">
        <f t="shared" si="0"/>
        <v>0</v>
      </c>
      <c r="G25" s="14">
        <v>12</v>
      </c>
      <c r="H25" s="18">
        <f t="shared" si="1"/>
        <v>0.007919088006019592</v>
      </c>
    </row>
    <row r="26" spans="2:8" ht="12.75">
      <c r="B26" s="21"/>
      <c r="C26" s="23"/>
      <c r="D26" s="5"/>
      <c r="E26" s="5"/>
      <c r="F26" s="13">
        <f t="shared" si="0"/>
        <v>0</v>
      </c>
      <c r="G26" s="14">
        <v>13</v>
      </c>
      <c r="H26" s="18">
        <f t="shared" si="1"/>
        <v>0.005939316004514694</v>
      </c>
    </row>
    <row r="27" spans="2:8" ht="12.75">
      <c r="B27" s="21"/>
      <c r="C27" s="23"/>
      <c r="D27" s="5"/>
      <c r="E27" s="5"/>
      <c r="F27" s="13">
        <f t="shared" si="0"/>
        <v>0</v>
      </c>
      <c r="G27" s="14">
        <v>14</v>
      </c>
      <c r="H27" s="18">
        <f t="shared" si="1"/>
        <v>0.004454487003386021</v>
      </c>
    </row>
    <row r="28" spans="2:8" ht="12.75">
      <c r="B28" s="21"/>
      <c r="C28" s="23"/>
      <c r="D28" s="5"/>
      <c r="E28" s="5"/>
      <c r="F28" s="13">
        <f t="shared" si="0"/>
        <v>0</v>
      </c>
      <c r="G28" s="14">
        <v>15</v>
      </c>
      <c r="H28" s="18">
        <f t="shared" si="1"/>
        <v>0.0033408652525395155</v>
      </c>
    </row>
    <row r="29" spans="2:8" ht="12.75">
      <c r="B29" s="21"/>
      <c r="C29" s="23"/>
      <c r="D29" s="5"/>
      <c r="E29" s="5"/>
      <c r="F29" s="13">
        <f t="shared" si="0"/>
        <v>0</v>
      </c>
      <c r="G29" s="14">
        <v>16</v>
      </c>
      <c r="H29" s="18">
        <f t="shared" si="1"/>
        <v>0.0025056489394046366</v>
      </c>
    </row>
    <row r="30" spans="2:8" ht="12.75">
      <c r="B30" s="21"/>
      <c r="C30" s="23"/>
      <c r="D30" s="5"/>
      <c r="E30" s="5"/>
      <c r="F30" s="5"/>
      <c r="G30" s="14">
        <v>17</v>
      </c>
      <c r="H30" s="18">
        <f t="shared" si="1"/>
        <v>0.0018792367045534775</v>
      </c>
    </row>
    <row r="31" spans="2:8" ht="12.75">
      <c r="B31" s="21"/>
      <c r="C31" s="23"/>
      <c r="D31" s="5"/>
      <c r="E31" s="5"/>
      <c r="F31" s="5"/>
      <c r="G31" s="14">
        <v>18</v>
      </c>
      <c r="H31" s="18">
        <f t="shared" si="1"/>
        <v>0.001409427528415108</v>
      </c>
    </row>
    <row r="32" spans="2:8" ht="12.75">
      <c r="B32" s="21"/>
      <c r="C32" s="23"/>
      <c r="D32" s="5"/>
      <c r="E32" s="5"/>
      <c r="F32" s="5"/>
      <c r="G32" s="14">
        <v>19</v>
      </c>
      <c r="H32" s="18">
        <f t="shared" si="1"/>
        <v>0.001057070646311331</v>
      </c>
    </row>
    <row r="33" spans="2:8" ht="12.75">
      <c r="B33" s="21"/>
      <c r="C33" s="23"/>
      <c r="D33" s="5"/>
      <c r="E33" s="5"/>
      <c r="F33" s="5"/>
      <c r="G33" s="14">
        <v>20</v>
      </c>
      <c r="H33" s="18">
        <f t="shared" si="1"/>
        <v>0.0007928029847334983</v>
      </c>
    </row>
    <row r="34" spans="2:8" ht="12.75">
      <c r="B34" s="21"/>
      <c r="C34" s="23"/>
      <c r="D34" s="5"/>
      <c r="E34" s="5"/>
      <c r="F34" s="5"/>
      <c r="G34" s="14">
        <v>21</v>
      </c>
      <c r="H34" s="18">
        <f t="shared" si="1"/>
        <v>0.0005946022385501237</v>
      </c>
    </row>
    <row r="35" spans="2:8" ht="12.75">
      <c r="B35" s="21"/>
      <c r="C35" s="23"/>
      <c r="D35" s="5"/>
      <c r="E35" s="5"/>
      <c r="F35" s="5"/>
      <c r="G35" s="14">
        <v>22</v>
      </c>
      <c r="H35" s="18">
        <f t="shared" si="1"/>
        <v>0.0004459516789125928</v>
      </c>
    </row>
    <row r="36" spans="2:8" ht="12.75">
      <c r="B36" s="21"/>
      <c r="C36" s="23"/>
      <c r="D36" s="5"/>
      <c r="E36" s="5"/>
      <c r="F36" s="5"/>
      <c r="G36" s="14">
        <v>23</v>
      </c>
      <c r="H36" s="18">
        <f t="shared" si="1"/>
        <v>0.0003344637591844446</v>
      </c>
    </row>
    <row r="37" spans="2:8" ht="12.75">
      <c r="B37" s="21"/>
      <c r="C37" s="23"/>
      <c r="D37" s="5"/>
      <c r="E37" s="5"/>
      <c r="F37" s="5"/>
      <c r="G37" s="14">
        <v>24</v>
      </c>
      <c r="H37" s="18">
        <f t="shared" si="1"/>
        <v>0.00025084781938833345</v>
      </c>
    </row>
    <row r="38" spans="2:8" ht="13.5" thickBot="1">
      <c r="B38" s="21"/>
      <c r="C38" s="23"/>
      <c r="D38" s="5"/>
      <c r="E38" s="5"/>
      <c r="F38" s="5"/>
      <c r="G38" s="14">
        <v>25</v>
      </c>
      <c r="H38" s="27">
        <f t="shared" si="1"/>
        <v>0.00018813586454125009</v>
      </c>
    </row>
    <row r="39" spans="2:7" ht="12.75">
      <c r="B39" s="21"/>
      <c r="C39" s="23"/>
      <c r="D39" s="5"/>
      <c r="E39" s="5"/>
      <c r="F39" s="5"/>
      <c r="G39" s="21"/>
    </row>
    <row r="40" spans="2:7" ht="12.75">
      <c r="B40" s="21"/>
      <c r="C40" s="23"/>
      <c r="D40" s="5"/>
      <c r="E40" s="5"/>
      <c r="F40" s="5"/>
      <c r="G40" s="21"/>
    </row>
    <row r="41" spans="2:7" ht="12.75">
      <c r="B41" s="21"/>
      <c r="C41" s="23"/>
      <c r="D41" s="5"/>
      <c r="E41" s="5"/>
      <c r="F41" s="5"/>
      <c r="G41" s="21"/>
    </row>
    <row r="42" spans="2:7" ht="12.75">
      <c r="B42" s="21"/>
      <c r="C42" s="23"/>
      <c r="D42" s="5"/>
      <c r="E42" s="5"/>
      <c r="F42" s="5"/>
      <c r="G42" s="21"/>
    </row>
    <row r="43" spans="2:7" ht="12.75">
      <c r="B43" s="21"/>
      <c r="C43" s="23"/>
      <c r="D43" s="5"/>
      <c r="E43" s="5"/>
      <c r="F43" s="5"/>
      <c r="G43" s="21"/>
    </row>
    <row r="44" spans="2:7" ht="12.75">
      <c r="B44" s="21"/>
      <c r="C44" s="23"/>
      <c r="D44" s="5"/>
      <c r="E44" s="5"/>
      <c r="F44" s="5"/>
      <c r="G44" s="21"/>
    </row>
    <row r="45" spans="2:7" ht="12.75">
      <c r="B45" s="21"/>
      <c r="C45" s="23"/>
      <c r="D45" s="5"/>
      <c r="E45" s="5"/>
      <c r="F45" s="5"/>
      <c r="G45" s="21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1" sqref="A1"/>
    </sheetView>
  </sheetViews>
  <sheetFormatPr defaultColWidth="9.00390625" defaultRowHeight="12"/>
  <cols>
    <col min="1" max="1" width="3.125" style="4" customWidth="1"/>
    <col min="2" max="2" width="15.00390625" style="2" customWidth="1"/>
    <col min="3" max="3" width="11.00390625" style="3" customWidth="1"/>
    <col min="4" max="4" width="20.375" style="4" customWidth="1"/>
    <col min="5" max="5" width="31.375" style="4" customWidth="1"/>
    <col min="6" max="6" width="29.25390625" style="4" hidden="1" customWidth="1"/>
    <col min="7" max="7" width="5.75390625" style="2" bestFit="1" customWidth="1"/>
    <col min="8" max="8" width="14.00390625" style="5" bestFit="1" customWidth="1"/>
    <col min="9" max="9" width="12.375" style="4" customWidth="1"/>
    <col min="10" max="10" width="13.125" style="4" bestFit="1" customWidth="1"/>
    <col min="11" max="11" width="9.25390625" style="4" bestFit="1" customWidth="1"/>
    <col min="12" max="16384" width="12.375" style="4" customWidth="1"/>
  </cols>
  <sheetData>
    <row r="1" ht="18">
      <c r="A1" s="1" t="s">
        <v>39</v>
      </c>
    </row>
    <row r="2" ht="13.5" thickBot="1"/>
    <row r="3" spans="1:11" ht="13.5" thickBot="1">
      <c r="A3" s="6"/>
      <c r="C3" s="7" t="s">
        <v>40</v>
      </c>
      <c r="H3" s="8" t="s">
        <v>41</v>
      </c>
      <c r="J3" s="9" t="s">
        <v>42</v>
      </c>
      <c r="K3" s="10" t="s">
        <v>43</v>
      </c>
    </row>
    <row r="4" spans="1:11" ht="12.75">
      <c r="A4" s="6"/>
      <c r="B4" s="11" t="s">
        <v>44</v>
      </c>
      <c r="C4" s="12">
        <v>15</v>
      </c>
      <c r="D4" s="5" t="s">
        <v>45</v>
      </c>
      <c r="E4" s="5"/>
      <c r="F4" s="13">
        <f aca="true" t="shared" si="0" ref="F4:F29">IF(G13&lt;=s-1,((Lambda/Mu)^G13)/FACT(G13),0)</f>
        <v>1</v>
      </c>
      <c r="G4" s="14" t="s">
        <v>46</v>
      </c>
      <c r="H4" s="15">
        <f>IF(Rho&lt;1,Lq+Lambda/Mu,NA())</f>
        <v>1.6666666666666665</v>
      </c>
      <c r="J4" s="16" t="s">
        <v>47</v>
      </c>
      <c r="K4" s="17" t="s">
        <v>48</v>
      </c>
    </row>
    <row r="5" spans="1:11" ht="15.75">
      <c r="A5" s="6"/>
      <c r="B5" s="11" t="s">
        <v>49</v>
      </c>
      <c r="C5" s="12">
        <f>60/2.5</f>
        <v>24</v>
      </c>
      <c r="D5" s="5" t="s">
        <v>0</v>
      </c>
      <c r="E5" s="5"/>
      <c r="F5" s="13">
        <f t="shared" si="0"/>
        <v>0</v>
      </c>
      <c r="G5" s="14" t="s">
        <v>59</v>
      </c>
      <c r="H5" s="18">
        <f>IF(Rho&lt;1,Lambda*Mu*((Lambda/Mu)^s)/(FACT(s-1)*(s*Mu-Lambda)^2/P0),NA())</f>
        <v>1.0416666666666665</v>
      </c>
      <c r="J5" s="19" t="s">
        <v>1</v>
      </c>
      <c r="K5" s="20" t="s">
        <v>2</v>
      </c>
    </row>
    <row r="6" spans="1:11" ht="12.75">
      <c r="A6" s="6"/>
      <c r="B6" s="21" t="s">
        <v>3</v>
      </c>
      <c r="C6" s="12">
        <v>1</v>
      </c>
      <c r="D6" s="5" t="s">
        <v>4</v>
      </c>
      <c r="E6" s="5"/>
      <c r="F6" s="13">
        <f t="shared" si="0"/>
        <v>0</v>
      </c>
      <c r="G6" s="14"/>
      <c r="H6" s="18"/>
      <c r="I6" s="22" t="s">
        <v>65</v>
      </c>
      <c r="J6" s="19" t="s">
        <v>5</v>
      </c>
      <c r="K6" s="20" t="s">
        <v>6</v>
      </c>
    </row>
    <row r="7" spans="1:11" ht="13.5" thickBot="1">
      <c r="A7" s="6"/>
      <c r="B7" s="21"/>
      <c r="C7" s="23"/>
      <c r="D7" s="5"/>
      <c r="E7" s="5"/>
      <c r="F7" s="13">
        <f t="shared" si="0"/>
        <v>0</v>
      </c>
      <c r="G7" s="14" t="s">
        <v>7</v>
      </c>
      <c r="H7" s="18">
        <f>IF(Rho&lt;1,L/Lambda,NA())</f>
        <v>0.1111111111111111</v>
      </c>
      <c r="I7" s="3">
        <f>W*60</f>
        <v>6.666666666666666</v>
      </c>
      <c r="J7" s="19" t="s">
        <v>8</v>
      </c>
      <c r="K7" s="20" t="s">
        <v>9</v>
      </c>
    </row>
    <row r="8" spans="1:11" ht="16.5" thickBot="1">
      <c r="A8" s="6"/>
      <c r="B8" s="14" t="s">
        <v>10</v>
      </c>
      <c r="C8" s="24">
        <f>IF((s-1-Lambda/Mu)=0,EXP(-Mu*C9)*(1+P0*((Lambda/Mu)^s)/(FACT(s)*(1-Rho))*Mu*C9),EXP(-Mu*C9)*(1+P0*((Lambda/Mu)^s)/(FACT(s)*(1-Rho))*(1-EXP(-Mu*C9*(s-1-Lambda/Mu)))/(s-1-Lambda/Mu)))</f>
        <v>0.4723665527410147</v>
      </c>
      <c r="D8" s="5"/>
      <c r="E8" s="5"/>
      <c r="F8" s="13">
        <f t="shared" si="0"/>
        <v>0</v>
      </c>
      <c r="G8" s="14" t="s">
        <v>60</v>
      </c>
      <c r="H8" s="18">
        <f>IF(Rho&lt;1,Lq/Lambda,NA())</f>
        <v>0.06944444444444443</v>
      </c>
      <c r="I8" s="3">
        <f>Wq*60</f>
        <v>4.166666666666666</v>
      </c>
      <c r="J8" s="19" t="s">
        <v>11</v>
      </c>
      <c r="K8" s="20" t="s">
        <v>12</v>
      </c>
    </row>
    <row r="9" spans="1:11" ht="12.75">
      <c r="A9" s="6"/>
      <c r="B9" s="21" t="s">
        <v>13</v>
      </c>
      <c r="C9" s="12">
        <f>5/60</f>
        <v>0.08333333333333333</v>
      </c>
      <c r="D9" s="5"/>
      <c r="E9" s="25">
        <f>IF(Rho&gt;=1,"Model invalid because:","")</f>
      </c>
      <c r="F9" s="13">
        <f t="shared" si="0"/>
        <v>0</v>
      </c>
      <c r="G9" s="14"/>
      <c r="H9" s="18"/>
      <c r="J9" s="19" t="s">
        <v>14</v>
      </c>
      <c r="K9" s="20" t="s">
        <v>15</v>
      </c>
    </row>
    <row r="10" spans="1:11" ht="13.5" thickBot="1">
      <c r="A10" s="6"/>
      <c r="B10" s="21"/>
      <c r="C10" s="23"/>
      <c r="D10" s="5"/>
      <c r="E10" s="25">
        <f>IF(Rho&gt;=1,"   r   &gt;=   1","")</f>
      </c>
      <c r="F10" s="13">
        <f t="shared" si="0"/>
        <v>0</v>
      </c>
      <c r="G10" s="26" t="s">
        <v>16</v>
      </c>
      <c r="H10" s="27">
        <f>Lambda/(s*Mu)</f>
        <v>0.625</v>
      </c>
      <c r="J10" s="19" t="s">
        <v>17</v>
      </c>
      <c r="K10" s="20" t="s">
        <v>18</v>
      </c>
    </row>
    <row r="11" spans="1:11" ht="16.5" thickBot="1">
      <c r="A11" s="6"/>
      <c r="B11" s="14" t="s">
        <v>61</v>
      </c>
      <c r="C11" s="24">
        <f ca="1">(1-SUM(OFFSET(P0,0,0,s,1)))*EXP(-s*Mu*(1-Rho)*C12)</f>
        <v>0.2952290954631342</v>
      </c>
      <c r="D11" s="5"/>
      <c r="E11" s="5"/>
      <c r="F11" s="13">
        <f t="shared" si="0"/>
        <v>0</v>
      </c>
      <c r="G11" s="21"/>
      <c r="J11" s="19" t="s">
        <v>19</v>
      </c>
      <c r="K11" s="20" t="s">
        <v>20</v>
      </c>
    </row>
    <row r="12" spans="1:11" ht="16.5" thickBot="1">
      <c r="A12" s="6"/>
      <c r="B12" s="21" t="s">
        <v>13</v>
      </c>
      <c r="C12" s="12">
        <f>5/60</f>
        <v>0.08333333333333333</v>
      </c>
      <c r="D12" s="5"/>
      <c r="E12" s="5"/>
      <c r="F12" s="13">
        <f t="shared" si="0"/>
        <v>0</v>
      </c>
      <c r="G12" s="28" t="s">
        <v>11</v>
      </c>
      <c r="H12" s="29" t="s">
        <v>62</v>
      </c>
      <c r="J12" s="19" t="s">
        <v>21</v>
      </c>
      <c r="K12" s="20" t="s">
        <v>50</v>
      </c>
    </row>
    <row r="13" spans="2:11" ht="12.75">
      <c r="B13" s="21"/>
      <c r="C13" s="23"/>
      <c r="D13" s="5"/>
      <c r="E13" s="5"/>
      <c r="F13" s="13">
        <f t="shared" si="0"/>
        <v>0</v>
      </c>
      <c r="G13" s="14">
        <v>0</v>
      </c>
      <c r="H13" s="15">
        <f>IF(Rho&lt;1,1/(SUM(F4:F29)+((Lambda/Mu)^s)/(FACT(s)*(1-Lambda/(s*Mu)))),NA())</f>
        <v>0.37499999999999994</v>
      </c>
      <c r="J13" s="19" t="s">
        <v>51</v>
      </c>
      <c r="K13" s="20" t="s">
        <v>52</v>
      </c>
    </row>
    <row r="14" spans="2:11" ht="12.75">
      <c r="B14" s="5"/>
      <c r="C14" s="5"/>
      <c r="D14" s="5"/>
      <c r="E14" s="5"/>
      <c r="F14" s="13">
        <f t="shared" si="0"/>
        <v>0</v>
      </c>
      <c r="G14" s="14">
        <v>1</v>
      </c>
      <c r="H14" s="18">
        <f aca="true" t="shared" si="1" ref="H14:H38">IF(Rho&lt;1,IF(s=1,(1-Rho)*Rho^n,IF(s&gt;=n,((Lambda/Mu)^n)*P0/FACT(n),((Lambda/Mu)^n)*P0/(FACT(s)*(s^(n-s))))),NA())</f>
        <v>0.234375</v>
      </c>
      <c r="J14" s="19" t="s">
        <v>53</v>
      </c>
      <c r="K14" s="20" t="s">
        <v>54</v>
      </c>
    </row>
    <row r="15" spans="2:11" ht="12.75">
      <c r="B15" s="5"/>
      <c r="C15" s="5"/>
      <c r="D15" s="5"/>
      <c r="E15" s="5"/>
      <c r="F15" s="13">
        <f t="shared" si="0"/>
        <v>0</v>
      </c>
      <c r="G15" s="14">
        <v>2</v>
      </c>
      <c r="H15" s="18">
        <f t="shared" si="1"/>
        <v>0.146484375</v>
      </c>
      <c r="J15" s="19" t="s">
        <v>55</v>
      </c>
      <c r="K15" s="20" t="s">
        <v>56</v>
      </c>
    </row>
    <row r="16" spans="2:11" ht="13.5" thickBot="1">
      <c r="B16" s="5"/>
      <c r="C16" s="5"/>
      <c r="D16" s="5"/>
      <c r="E16" s="5"/>
      <c r="F16" s="13">
        <f t="shared" si="0"/>
        <v>0</v>
      </c>
      <c r="G16" s="14">
        <v>3</v>
      </c>
      <c r="H16" s="18">
        <f t="shared" si="1"/>
        <v>0.091552734375</v>
      </c>
      <c r="J16" s="30" t="s">
        <v>57</v>
      </c>
      <c r="K16" s="31" t="s">
        <v>58</v>
      </c>
    </row>
    <row r="17" spans="2:8" ht="12.75">
      <c r="B17" s="5"/>
      <c r="C17" s="5"/>
      <c r="D17" s="5"/>
      <c r="E17" s="5"/>
      <c r="F17" s="13">
        <f t="shared" si="0"/>
        <v>0</v>
      </c>
      <c r="G17" s="14">
        <v>4</v>
      </c>
      <c r="H17" s="18">
        <f t="shared" si="1"/>
        <v>0.057220458984375</v>
      </c>
    </row>
    <row r="18" spans="2:8" ht="12.75">
      <c r="B18" s="5"/>
      <c r="C18" s="23"/>
      <c r="D18" s="5"/>
      <c r="E18" s="5"/>
      <c r="F18" s="13">
        <f t="shared" si="0"/>
        <v>0</v>
      </c>
      <c r="G18" s="14">
        <v>5</v>
      </c>
      <c r="H18" s="18">
        <f t="shared" si="1"/>
        <v>0.035762786865234375</v>
      </c>
    </row>
    <row r="19" spans="2:8" ht="12.75">
      <c r="B19" s="5"/>
      <c r="C19" s="23"/>
      <c r="D19" s="5"/>
      <c r="E19" s="5"/>
      <c r="F19" s="13">
        <f t="shared" si="0"/>
        <v>0</v>
      </c>
      <c r="G19" s="14">
        <v>6</v>
      </c>
      <c r="H19" s="18">
        <f t="shared" si="1"/>
        <v>0.022351741790771484</v>
      </c>
    </row>
    <row r="20" spans="2:8" ht="12.75">
      <c r="B20" s="5"/>
      <c r="C20" s="23"/>
      <c r="D20" s="5"/>
      <c r="E20" s="5"/>
      <c r="F20" s="13">
        <f t="shared" si="0"/>
        <v>0</v>
      </c>
      <c r="G20" s="14">
        <v>7</v>
      </c>
      <c r="H20" s="18">
        <f t="shared" si="1"/>
        <v>0.013969838619232178</v>
      </c>
    </row>
    <row r="21" spans="2:8" ht="12.75">
      <c r="B21" s="21"/>
      <c r="C21" s="23"/>
      <c r="D21" s="5"/>
      <c r="E21" s="5"/>
      <c r="F21" s="13">
        <f t="shared" si="0"/>
        <v>0</v>
      </c>
      <c r="G21" s="14">
        <v>8</v>
      </c>
      <c r="H21" s="18">
        <f t="shared" si="1"/>
        <v>0.008731149137020111</v>
      </c>
    </row>
    <row r="22" spans="2:8" ht="12.75">
      <c r="B22" s="21"/>
      <c r="C22" s="23"/>
      <c r="D22" s="5"/>
      <c r="E22" s="5"/>
      <c r="F22" s="13">
        <f t="shared" si="0"/>
        <v>0</v>
      </c>
      <c r="G22" s="14">
        <v>9</v>
      </c>
      <c r="H22" s="18">
        <f t="shared" si="1"/>
        <v>0.005456968210637569</v>
      </c>
    </row>
    <row r="23" spans="2:8" ht="12.75">
      <c r="B23" s="21"/>
      <c r="C23" s="23"/>
      <c r="D23" s="5"/>
      <c r="E23" s="5"/>
      <c r="F23" s="13">
        <f t="shared" si="0"/>
        <v>0</v>
      </c>
      <c r="G23" s="14">
        <v>10</v>
      </c>
      <c r="H23" s="18">
        <f t="shared" si="1"/>
        <v>0.003410605131648481</v>
      </c>
    </row>
    <row r="24" spans="2:8" ht="12.75">
      <c r="B24" s="21"/>
      <c r="C24" s="23"/>
      <c r="D24" s="5"/>
      <c r="E24" s="5"/>
      <c r="F24" s="13">
        <f t="shared" si="0"/>
        <v>0</v>
      </c>
      <c r="G24" s="14">
        <v>11</v>
      </c>
      <c r="H24" s="18">
        <f t="shared" si="1"/>
        <v>0.0021316282072803006</v>
      </c>
    </row>
    <row r="25" spans="2:8" ht="12.75">
      <c r="B25" s="21"/>
      <c r="C25" s="23"/>
      <c r="D25" s="5"/>
      <c r="E25" s="5"/>
      <c r="F25" s="13">
        <f t="shared" si="0"/>
        <v>0</v>
      </c>
      <c r="G25" s="14">
        <v>12</v>
      </c>
      <c r="H25" s="18">
        <f t="shared" si="1"/>
        <v>0.0013322676295501878</v>
      </c>
    </row>
    <row r="26" spans="2:8" ht="12.75">
      <c r="B26" s="21"/>
      <c r="C26" s="23"/>
      <c r="D26" s="5"/>
      <c r="E26" s="5"/>
      <c r="F26" s="13">
        <f t="shared" si="0"/>
        <v>0</v>
      </c>
      <c r="G26" s="14">
        <v>13</v>
      </c>
      <c r="H26" s="18">
        <f t="shared" si="1"/>
        <v>0.0008326672684688674</v>
      </c>
    </row>
    <row r="27" spans="2:8" ht="12.75">
      <c r="B27" s="21"/>
      <c r="C27" s="23"/>
      <c r="D27" s="5"/>
      <c r="E27" s="5"/>
      <c r="F27" s="13">
        <f t="shared" si="0"/>
        <v>0</v>
      </c>
      <c r="G27" s="14">
        <v>14</v>
      </c>
      <c r="H27" s="18">
        <f t="shared" si="1"/>
        <v>0.0005204170427930421</v>
      </c>
    </row>
    <row r="28" spans="2:8" ht="12.75">
      <c r="B28" s="21"/>
      <c r="C28" s="23"/>
      <c r="D28" s="5"/>
      <c r="E28" s="5"/>
      <c r="F28" s="13">
        <f t="shared" si="0"/>
        <v>0</v>
      </c>
      <c r="G28" s="14">
        <v>15</v>
      </c>
      <c r="H28" s="18">
        <f t="shared" si="1"/>
        <v>0.00032526065174565133</v>
      </c>
    </row>
    <row r="29" spans="2:8" ht="12.75">
      <c r="B29" s="21"/>
      <c r="C29" s="23"/>
      <c r="D29" s="5"/>
      <c r="E29" s="5"/>
      <c r="F29" s="13">
        <f t="shared" si="0"/>
        <v>0</v>
      </c>
      <c r="G29" s="14">
        <v>16</v>
      </c>
      <c r="H29" s="18">
        <f t="shared" si="1"/>
        <v>0.00020328790734103208</v>
      </c>
    </row>
    <row r="30" spans="2:8" ht="12.75">
      <c r="B30" s="21"/>
      <c r="C30" s="23"/>
      <c r="D30" s="5"/>
      <c r="E30" s="5"/>
      <c r="F30" s="5"/>
      <c r="G30" s="14">
        <v>17</v>
      </c>
      <c r="H30" s="18">
        <f t="shared" si="1"/>
        <v>0.00012705494208814505</v>
      </c>
    </row>
    <row r="31" spans="2:8" ht="12.75">
      <c r="B31" s="21"/>
      <c r="C31" s="23"/>
      <c r="D31" s="5"/>
      <c r="E31" s="5"/>
      <c r="F31" s="5"/>
      <c r="G31" s="14">
        <v>18</v>
      </c>
      <c r="H31" s="18">
        <f t="shared" si="1"/>
        <v>7.940933880509066E-05</v>
      </c>
    </row>
    <row r="32" spans="2:8" ht="12.75">
      <c r="B32" s="21"/>
      <c r="C32" s="23"/>
      <c r="D32" s="5"/>
      <c r="E32" s="5"/>
      <c r="F32" s="5"/>
      <c r="G32" s="14">
        <v>19</v>
      </c>
      <c r="H32" s="18">
        <f t="shared" si="1"/>
        <v>4.963083675318166E-05</v>
      </c>
    </row>
    <row r="33" spans="2:8" ht="12.75">
      <c r="B33" s="21"/>
      <c r="C33" s="23"/>
      <c r="D33" s="5"/>
      <c r="E33" s="5"/>
      <c r="F33" s="5"/>
      <c r="G33" s="14">
        <v>20</v>
      </c>
      <c r="H33" s="18">
        <f t="shared" si="1"/>
        <v>3.101927297073854E-05</v>
      </c>
    </row>
    <row r="34" spans="2:8" ht="12.75">
      <c r="B34" s="21"/>
      <c r="C34" s="23"/>
      <c r="D34" s="5"/>
      <c r="E34" s="5"/>
      <c r="F34" s="5"/>
      <c r="G34" s="14">
        <v>21</v>
      </c>
      <c r="H34" s="18">
        <f t="shared" si="1"/>
        <v>1.9387045606711586E-05</v>
      </c>
    </row>
    <row r="35" spans="2:8" ht="12.75">
      <c r="B35" s="21"/>
      <c r="C35" s="23"/>
      <c r="D35" s="5"/>
      <c r="E35" s="5"/>
      <c r="F35" s="5"/>
      <c r="G35" s="14">
        <v>22</v>
      </c>
      <c r="H35" s="18">
        <f t="shared" si="1"/>
        <v>1.2116903504194741E-05</v>
      </c>
    </row>
    <row r="36" spans="2:8" ht="12.75">
      <c r="B36" s="21"/>
      <c r="C36" s="23"/>
      <c r="D36" s="5"/>
      <c r="E36" s="5"/>
      <c r="F36" s="5"/>
      <c r="G36" s="14">
        <v>23</v>
      </c>
      <c r="H36" s="18">
        <f t="shared" si="1"/>
        <v>7.573064690121713E-06</v>
      </c>
    </row>
    <row r="37" spans="2:8" ht="12.75">
      <c r="B37" s="21"/>
      <c r="C37" s="23"/>
      <c r="D37" s="5"/>
      <c r="E37" s="5"/>
      <c r="F37" s="5"/>
      <c r="G37" s="14">
        <v>24</v>
      </c>
      <c r="H37" s="18">
        <f t="shared" si="1"/>
        <v>4.733165431326071E-06</v>
      </c>
    </row>
    <row r="38" spans="2:8" ht="13.5" thickBot="1">
      <c r="B38" s="21"/>
      <c r="C38" s="23"/>
      <c r="D38" s="5"/>
      <c r="E38" s="5"/>
      <c r="F38" s="5"/>
      <c r="G38" s="14">
        <v>25</v>
      </c>
      <c r="H38" s="27">
        <f t="shared" si="1"/>
        <v>2.9582283945787948E-06</v>
      </c>
    </row>
    <row r="39" spans="2:7" ht="12.75">
      <c r="B39" s="21"/>
      <c r="C39" s="23"/>
      <c r="D39" s="5"/>
      <c r="E39" s="5"/>
      <c r="F39" s="5"/>
      <c r="G39" s="21"/>
    </row>
    <row r="40" spans="2:7" ht="12.75">
      <c r="B40" s="21"/>
      <c r="C40" s="23"/>
      <c r="D40" s="5"/>
      <c r="E40" s="5"/>
      <c r="F40" s="5"/>
      <c r="G40" s="21"/>
    </row>
    <row r="41" spans="2:7" ht="12.75">
      <c r="B41" s="21"/>
      <c r="C41" s="23"/>
      <c r="D41" s="5"/>
      <c r="E41" s="5"/>
      <c r="F41" s="5"/>
      <c r="G41" s="21"/>
    </row>
    <row r="42" spans="2:7" ht="12.75">
      <c r="B42" s="21"/>
      <c r="C42" s="23"/>
      <c r="D42" s="5"/>
      <c r="E42" s="5"/>
      <c r="F42" s="5"/>
      <c r="G42" s="21"/>
    </row>
    <row r="43" spans="2:7" ht="12.75">
      <c r="B43" s="21"/>
      <c r="C43" s="23"/>
      <c r="D43" s="5"/>
      <c r="E43" s="5"/>
      <c r="F43" s="5"/>
      <c r="G43" s="21"/>
    </row>
    <row r="44" spans="2:7" ht="12.75">
      <c r="B44" s="21"/>
      <c r="C44" s="23"/>
      <c r="D44" s="5"/>
      <c r="E44" s="5"/>
      <c r="F44" s="5"/>
      <c r="G44" s="21"/>
    </row>
    <row r="45" spans="2:7" ht="12.75">
      <c r="B45" s="21"/>
      <c r="C45" s="23"/>
      <c r="D45" s="5"/>
      <c r="E45" s="5"/>
      <c r="F45" s="5"/>
      <c r="G45" s="21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2006-05-13T23:43:55Z</cp:lastPrinted>
  <dcterms:created xsi:type="dcterms:W3CDTF">2000-03-28T18:15:50Z</dcterms:created>
  <dcterms:modified xsi:type="dcterms:W3CDTF">2006-12-02T07:17:47Z</dcterms:modified>
  <cp:category/>
  <cp:version/>
  <cp:contentType/>
  <cp:contentStatus/>
</cp:coreProperties>
</file>